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ustomProperty2.bin" ContentType="application/vnd.openxmlformats-officedocument.spreadsheetml.customProperty"/>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E757BCB4-07E6-AE0B-56E0-F0EEF7A6E26C}"/>
  <workbookPr codeName="ThisWorkbook" defaultThemeVersion="166925"/>
  <mc:AlternateContent xmlns:mc="http://schemas.openxmlformats.org/markup-compatibility/2006">
    <mc:Choice Requires="x15">
      <x15ac:absPath xmlns:x15ac="http://schemas.microsoft.com/office/spreadsheetml/2010/11/ac" url="https://accountantsdesktop-my.sharepoint.com/personal/dennis_accountantsdesktop_com_au/Documents/AD Documents/Calculations/2025/"/>
    </mc:Choice>
  </mc:AlternateContent>
  <xr:revisionPtr revIDLastSave="2032" documentId="8_{C9CE96C5-F90F-4A55-985F-F16EAB24E4DC}" xr6:coauthVersionLast="47" xr6:coauthVersionMax="47" xr10:uidLastSave="{F00E314A-0598-43C4-B1DB-97D933390139}"/>
  <workbookProtection workbookAlgorithmName="SHA-512" workbookHashValue="RTBvQQdGPXlHCDI6Csqs2yWfgdTC2g0Rc+q2iIsfpF31VLuShBSxqOXNJouUJ4u0iI8gIpZrr3YGnEVWoAvdsA==" workbookSaltValue="L6aofK9OVnYww02jSr23XQ==" workbookSpinCount="100000" lockStructure="1"/>
  <bookViews>
    <workbookView xWindow="-120" yWindow="-120" windowWidth="29040" windowHeight="15720" firstSheet="1" activeTab="1" xr2:uid="{00000000-000D-0000-FFFF-FFFF00000000}"/>
  </bookViews>
  <sheets>
    <sheet name="Control" sheetId="12" state="hidden" r:id="rId1"/>
    <sheet name="BAS Summary" sheetId="1" r:id="rId2"/>
    <sheet name="GST Collected &amp; Paid NEW" sheetId="11" r:id="rId3"/>
    <sheet name="GST Collected &amp; Paid OLD" sheetId="8" r:id="rId4"/>
    <sheet name="GST Owing" sheetId="2" r:id="rId5"/>
    <sheet name="FBT Rec" sheetId="9" r:id="rId6"/>
    <sheet name="GST Worksheet" sheetId="6" r:id="rId7"/>
    <sheet name="PAYG Instalment Worksheet" sheetId="7" r:id="rId8"/>
    <sheet name="DIY" sheetId="10" r:id="rId9"/>
  </sheets>
  <definedNames>
    <definedName name="BalanceDateForBas">'BAS Summary'!$P$5</definedName>
    <definedName name="BasSummaryCopy">'BAS Summary'!$G$12:$Q$23</definedName>
    <definedName name="Month12End">'GST Collected &amp; Paid OLD'!$Z$12</definedName>
    <definedName name="MonthsBas">Control!$F$7:$F$18</definedName>
    <definedName name="_xlnm.Print_Area" localSheetId="1">'BAS Summary'!$C$1:$Q$79</definedName>
    <definedName name="_xlnm.Print_Area" localSheetId="5">'FBT Rec'!$B:$M</definedName>
    <definedName name="_xlnm.Print_Area" localSheetId="2">'GST Collected &amp; Paid NEW'!$E:$P</definedName>
    <definedName name="_xlnm.Print_Area" localSheetId="3">'GST Collected &amp; Paid OLD'!$B:$H</definedName>
    <definedName name="_xlnm.Print_Area" localSheetId="4">'GST Owing'!$B:$H</definedName>
    <definedName name="_xlnm.Print_Area" localSheetId="6">'GST Worksheet'!$E:$S</definedName>
    <definedName name="_xlnm.Print_Area" localSheetId="7">'PAYG Instalment Worksheet'!$E:$R</definedName>
    <definedName name="Status">Control!$G$3:$G$6</definedName>
    <definedName name="YearEnded">Control!$I$6</definedName>
  </definedNames>
  <calcPr calcId="191029" iterate="1" iterateCount="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96" i="1" l="1"/>
  <c r="D12" i="1"/>
  <c r="S17" i="7" l="1"/>
  <c r="S14" i="7"/>
  <c r="U23" i="6"/>
  <c r="U20" i="6"/>
  <c r="U17" i="6"/>
  <c r="U14" i="6"/>
  <c r="U22" i="6"/>
  <c r="U21" i="6"/>
  <c r="U19" i="6"/>
  <c r="U18" i="6"/>
  <c r="U16" i="6"/>
  <c r="U15" i="6"/>
  <c r="U13" i="6"/>
  <c r="U12" i="6"/>
  <c r="I25" i="1"/>
  <c r="E47" i="1"/>
  <c r="E38" i="1"/>
  <c r="D49" i="1"/>
  <c r="E32" i="1"/>
  <c r="E24" i="1"/>
  <c r="E31" i="1" s="1"/>
  <c r="U24" i="6" l="1"/>
  <c r="E33" i="1"/>
  <c r="D40" i="1" s="1"/>
  <c r="O52" i="1"/>
  <c r="P58" i="1"/>
  <c r="A58" i="1" s="1"/>
  <c r="P59" i="1"/>
  <c r="A59" i="1" s="1"/>
  <c r="P60" i="1"/>
  <c r="A60" i="1" s="1"/>
  <c r="P61" i="1"/>
  <c r="A61" i="1" s="1"/>
  <c r="P62" i="1"/>
  <c r="A62" i="1" s="1"/>
  <c r="P63" i="1"/>
  <c r="A63" i="1" s="1"/>
  <c r="D23" i="1"/>
  <c r="D20" i="1"/>
  <c r="D17" i="1"/>
  <c r="D14" i="1"/>
  <c r="A97" i="1"/>
  <c r="A96" i="1"/>
  <c r="F12" i="11"/>
  <c r="G12" i="11"/>
  <c r="E40" i="1" l="1"/>
  <c r="C2" i="1"/>
  <c r="S23" i="7" l="1"/>
  <c r="T23" i="6"/>
  <c r="S22" i="7"/>
  <c r="S21" i="7"/>
  <c r="S20" i="7"/>
  <c r="S19" i="7"/>
  <c r="S18" i="7"/>
  <c r="S16" i="7"/>
  <c r="S15" i="7"/>
  <c r="S13" i="7"/>
  <c r="S12" i="7"/>
  <c r="H21" i="9"/>
  <c r="H20" i="9"/>
  <c r="H19" i="9"/>
  <c r="H18" i="9"/>
  <c r="H17" i="9"/>
  <c r="G4" i="2"/>
  <c r="D5" i="2"/>
  <c r="D4" i="2"/>
  <c r="F8" i="12"/>
  <c r="F9" i="12" s="1"/>
  <c r="F10" i="12" s="1"/>
  <c r="F11" i="12" s="1"/>
  <c r="F12" i="12" s="1"/>
  <c r="F13" i="12" s="1"/>
  <c r="F14" i="12" s="1"/>
  <c r="F15" i="12" s="1"/>
  <c r="F16" i="12" s="1"/>
  <c r="F17" i="12" s="1"/>
  <c r="F18" i="12" s="1"/>
  <c r="F3" i="12"/>
  <c r="O68" i="1"/>
  <c r="N68" i="1"/>
  <c r="M68" i="1"/>
  <c r="L68" i="1"/>
  <c r="K68" i="1"/>
  <c r="G13" i="11"/>
  <c r="F13" i="11"/>
  <c r="G14" i="11" l="1"/>
  <c r="G15" i="11" s="1"/>
  <c r="F14" i="11"/>
  <c r="F4" i="12"/>
  <c r="B7" i="9" s="1"/>
  <c r="F15" i="11" l="1"/>
  <c r="P55" i="1"/>
  <c r="P54" i="1"/>
  <c r="O56" i="1"/>
  <c r="L56" i="1"/>
  <c r="M56" i="1"/>
  <c r="N56" i="1"/>
  <c r="I56" i="1"/>
  <c r="J56" i="1"/>
  <c r="K56" i="1"/>
  <c r="H56" i="1"/>
  <c r="P56" i="1" l="1"/>
  <c r="M18" i="9"/>
  <c r="K5" i="9"/>
  <c r="D26" i="9"/>
  <c r="C10" i="9"/>
  <c r="D17" i="9" s="1"/>
  <c r="D18" i="9" s="1"/>
  <c r="F27" i="9"/>
  <c r="M3" i="9"/>
  <c r="M2" i="9"/>
  <c r="I26" i="9" l="1"/>
  <c r="D27" i="9"/>
  <c r="H10" i="9" s="1"/>
  <c r="F7" i="9"/>
  <c r="I13" i="9" l="1"/>
  <c r="I14" i="9" s="1"/>
  <c r="I27" i="9" s="1"/>
  <c r="I29" i="9" s="1"/>
  <c r="D29" i="9"/>
  <c r="G2" i="8"/>
  <c r="G1" i="8"/>
  <c r="G5" i="2" l="1"/>
  <c r="G4" i="8"/>
  <c r="G5" i="8"/>
  <c r="F5" i="8"/>
  <c r="F4" i="8"/>
  <c r="D5" i="8"/>
  <c r="D4" i="8"/>
  <c r="H49" i="8"/>
  <c r="D32" i="8"/>
  <c r="H20" i="8"/>
  <c r="D20" i="8"/>
  <c r="B20" i="8" l="1"/>
  <c r="F18" i="8"/>
  <c r="H18" i="8" s="1"/>
  <c r="H19" i="8" s="1"/>
  <c r="H21" i="8" s="1"/>
  <c r="H50" i="8" s="1"/>
  <c r="H51" i="8" s="1"/>
  <c r="F20" i="8"/>
  <c r="B18" i="8"/>
  <c r="D18" i="8" s="1"/>
  <c r="D19" i="8" s="1"/>
  <c r="D21" i="8" s="1"/>
  <c r="D33" i="8" s="1"/>
  <c r="D34" i="8" s="1"/>
  <c r="E14" i="6" l="1"/>
  <c r="E3" i="6" l="1"/>
  <c r="N13" i="7"/>
  <c r="P13" i="7" s="1"/>
  <c r="N14" i="7"/>
  <c r="P14" i="7" s="1"/>
  <c r="N15" i="7"/>
  <c r="P15" i="7" s="1"/>
  <c r="N16" i="7"/>
  <c r="P16" i="7" s="1"/>
  <c r="N17" i="7"/>
  <c r="P17" i="7" s="1"/>
  <c r="N18" i="7"/>
  <c r="P18" i="7" s="1"/>
  <c r="N19" i="7"/>
  <c r="P19" i="7" s="1"/>
  <c r="N20" i="7"/>
  <c r="P20" i="7" s="1"/>
  <c r="N21" i="7"/>
  <c r="P21" i="7" s="1"/>
  <c r="N22" i="7"/>
  <c r="P22" i="7" s="1"/>
  <c r="N12" i="7"/>
  <c r="P12" i="7" s="1"/>
  <c r="M13" i="7"/>
  <c r="M14" i="7"/>
  <c r="M15" i="7"/>
  <c r="M16" i="7"/>
  <c r="M17" i="7"/>
  <c r="M18" i="7"/>
  <c r="M19" i="7"/>
  <c r="M20" i="7"/>
  <c r="M21" i="7"/>
  <c r="M22" i="7"/>
  <c r="M23" i="7"/>
  <c r="N23" i="7"/>
  <c r="P23" i="7" s="1"/>
  <c r="M12" i="7"/>
  <c r="Q6" i="7"/>
  <c r="R3" i="7"/>
  <c r="R2" i="7"/>
  <c r="P6" i="6"/>
  <c r="Q3" i="6"/>
  <c r="Q2" i="6"/>
  <c r="T31" i="6"/>
  <c r="T41" i="6"/>
  <c r="T40" i="6"/>
  <c r="T39" i="6"/>
  <c r="T38" i="6"/>
  <c r="T37" i="6"/>
  <c r="T36" i="6"/>
  <c r="T35" i="6"/>
  <c r="T34" i="6"/>
  <c r="T33" i="6"/>
  <c r="T32" i="6"/>
  <c r="T20" i="6"/>
  <c r="T17" i="6"/>
  <c r="T13" i="6"/>
  <c r="T15" i="6"/>
  <c r="T16" i="6"/>
  <c r="T18" i="6"/>
  <c r="T19" i="6"/>
  <c r="T21" i="6"/>
  <c r="T22" i="6"/>
  <c r="T12" i="6"/>
  <c r="I32" i="6"/>
  <c r="I33" i="6"/>
  <c r="I34" i="6"/>
  <c r="I35" i="6"/>
  <c r="I36" i="6"/>
  <c r="I37" i="6"/>
  <c r="I38" i="6"/>
  <c r="I39" i="6"/>
  <c r="I40" i="6"/>
  <c r="I41" i="6"/>
  <c r="I42" i="6"/>
  <c r="I31" i="6"/>
  <c r="H24" i="6"/>
  <c r="I24" i="6"/>
  <c r="J24" i="6"/>
  <c r="M24" i="6"/>
  <c r="N24" i="6"/>
  <c r="G24" i="6"/>
  <c r="O13" i="6"/>
  <c r="O14" i="6"/>
  <c r="O15" i="6"/>
  <c r="O16" i="6"/>
  <c r="O17" i="6"/>
  <c r="O18" i="6"/>
  <c r="O19" i="6"/>
  <c r="O20" i="6"/>
  <c r="O21" i="6"/>
  <c r="O22" i="6"/>
  <c r="O23" i="6"/>
  <c r="O12" i="6"/>
  <c r="K13" i="6"/>
  <c r="L13" i="6" s="1"/>
  <c r="K14" i="6"/>
  <c r="L14" i="6" s="1"/>
  <c r="P14" i="6" s="1"/>
  <c r="Q14" i="6" s="1"/>
  <c r="K15" i="6"/>
  <c r="L15" i="6" s="1"/>
  <c r="K16" i="6"/>
  <c r="L16" i="6" s="1"/>
  <c r="K17" i="6"/>
  <c r="L17" i="6" s="1"/>
  <c r="K18" i="6"/>
  <c r="L18" i="6" s="1"/>
  <c r="K19" i="6"/>
  <c r="L19" i="6" s="1"/>
  <c r="K20" i="6"/>
  <c r="L20" i="6" s="1"/>
  <c r="K21" i="6"/>
  <c r="L21" i="6" s="1"/>
  <c r="K22" i="6"/>
  <c r="L22" i="6" s="1"/>
  <c r="K23" i="6"/>
  <c r="L23" i="6" s="1"/>
  <c r="K12" i="6"/>
  <c r="L12" i="6" s="1"/>
  <c r="J43" i="6"/>
  <c r="H43" i="6"/>
  <c r="G43" i="6"/>
  <c r="A101" i="1"/>
  <c r="D56" i="1"/>
  <c r="D92" i="1"/>
  <c r="E23" i="7"/>
  <c r="E20" i="7"/>
  <c r="E17" i="6"/>
  <c r="E36" i="6" s="1"/>
  <c r="E14" i="7"/>
  <c r="D13" i="1"/>
  <c r="D15" i="1"/>
  <c r="E15" i="7" s="1"/>
  <c r="D16" i="1"/>
  <c r="E16" i="7" s="1"/>
  <c r="D18" i="1"/>
  <c r="E18" i="6" s="1"/>
  <c r="E37" i="6" s="1"/>
  <c r="D19" i="1"/>
  <c r="E19" i="7" s="1"/>
  <c r="D21" i="1"/>
  <c r="E21" i="6" s="1"/>
  <c r="E40" i="6" s="1"/>
  <c r="D22" i="1"/>
  <c r="E22" i="7" s="1"/>
  <c r="P78" i="1"/>
  <c r="A78" i="1" s="1"/>
  <c r="P79" i="1"/>
  <c r="A79" i="1" s="1"/>
  <c r="P80" i="1"/>
  <c r="A80" i="1" s="1"/>
  <c r="I91" i="1"/>
  <c r="J91" i="1"/>
  <c r="P74" i="1"/>
  <c r="A74" i="1" s="1"/>
  <c r="P75" i="1"/>
  <c r="A75" i="1" s="1"/>
  <c r="P67" i="1"/>
  <c r="P73" i="1"/>
  <c r="A73" i="1" s="1"/>
  <c r="P76" i="1"/>
  <c r="A76" i="1" s="1"/>
  <c r="P77" i="1"/>
  <c r="A77" i="1" s="1"/>
  <c r="P81" i="1"/>
  <c r="A81" i="1" s="1"/>
  <c r="P82" i="1"/>
  <c r="A82" i="1" s="1"/>
  <c r="P83" i="1"/>
  <c r="A83" i="1" s="1"/>
  <c r="P84" i="1"/>
  <c r="A84" i="1" s="1"/>
  <c r="P85" i="1"/>
  <c r="A85" i="1" s="1"/>
  <c r="H2" i="2"/>
  <c r="H1" i="2"/>
  <c r="P70" i="1"/>
  <c r="A70" i="1" s="1"/>
  <c r="P71" i="1"/>
  <c r="A71" i="1" s="1"/>
  <c r="P72" i="1"/>
  <c r="A72" i="1" s="1"/>
  <c r="P86" i="1"/>
  <c r="A86" i="1" s="1"/>
  <c r="P87" i="1"/>
  <c r="A87" i="1" s="1"/>
  <c r="P88" i="1"/>
  <c r="A88" i="1" s="1"/>
  <c r="P89" i="1"/>
  <c r="A89" i="1" s="1"/>
  <c r="P90" i="1"/>
  <c r="A90" i="1" s="1"/>
  <c r="N91" i="1"/>
  <c r="I64" i="1"/>
  <c r="J64" i="1"/>
  <c r="H24" i="2"/>
  <c r="H17" i="2"/>
  <c r="D24" i="2"/>
  <c r="D20" i="2"/>
  <c r="K91" i="1"/>
  <c r="L91" i="1"/>
  <c r="M91" i="1"/>
  <c r="O91" i="1"/>
  <c r="N24" i="1"/>
  <c r="N26" i="1" s="1"/>
  <c r="I13" i="1"/>
  <c r="P13" i="1" s="1"/>
  <c r="I14" i="1"/>
  <c r="P14" i="1" s="1"/>
  <c r="I15" i="1"/>
  <c r="P15" i="1" s="1"/>
  <c r="I16" i="1"/>
  <c r="P16" i="1" s="1"/>
  <c r="I17" i="1"/>
  <c r="P17" i="1" s="1"/>
  <c r="I18" i="1"/>
  <c r="P18" i="1" s="1"/>
  <c r="I19" i="1"/>
  <c r="P19" i="1" s="1"/>
  <c r="I20" i="1"/>
  <c r="P20" i="1" s="1"/>
  <c r="I21" i="1"/>
  <c r="P21" i="1" s="1"/>
  <c r="I22" i="1"/>
  <c r="P22" i="1" s="1"/>
  <c r="I23" i="1"/>
  <c r="P23" i="1" s="1"/>
  <c r="H24" i="1"/>
  <c r="J24" i="1"/>
  <c r="K24" i="1"/>
  <c r="L24" i="1"/>
  <c r="L26" i="1" s="1"/>
  <c r="M24" i="1"/>
  <c r="M26" i="1" s="1"/>
  <c r="O24" i="1"/>
  <c r="O26" i="1" s="1"/>
  <c r="G24" i="1"/>
  <c r="I12" i="1"/>
  <c r="P12" i="1" s="1"/>
  <c r="M40" i="6"/>
  <c r="M36" i="6"/>
  <c r="M32" i="6"/>
  <c r="M39" i="6"/>
  <c r="M35" i="6"/>
  <c r="M31" i="6"/>
  <c r="M42" i="6"/>
  <c r="M38" i="6"/>
  <c r="M34" i="6"/>
  <c r="M41" i="6"/>
  <c r="N41" i="6" s="1"/>
  <c r="M37" i="6"/>
  <c r="M33" i="6"/>
  <c r="K43" i="6"/>
  <c r="L43" i="6"/>
  <c r="Q35" i="6"/>
  <c r="Q31" i="6"/>
  <c r="Q42" i="6"/>
  <c r="Q39" i="6"/>
  <c r="Q36" i="6"/>
  <c r="Q40" i="6"/>
  <c r="Q34" i="6"/>
  <c r="Q37" i="6"/>
  <c r="Q33" i="6"/>
  <c r="Q41" i="6"/>
  <c r="Q38" i="6"/>
  <c r="Q32" i="6"/>
  <c r="O43" i="6"/>
  <c r="P43" i="6"/>
  <c r="J24" i="7"/>
  <c r="O24" i="7"/>
  <c r="T14" i="6"/>
  <c r="E23" i="6"/>
  <c r="E42" i="6" s="1"/>
  <c r="E33" i="6"/>
  <c r="P21" i="6" l="1"/>
  <c r="Q21" i="6" s="1"/>
  <c r="P20" i="6"/>
  <c r="Q20" i="6" s="1"/>
  <c r="P12" i="6"/>
  <c r="P19" i="6"/>
  <c r="Q19" i="6" s="1"/>
  <c r="P22" i="6"/>
  <c r="Q22" i="6" s="1"/>
  <c r="P17" i="6"/>
  <c r="Q17" i="6" s="1"/>
  <c r="P23" i="6"/>
  <c r="Q23" i="6" s="1"/>
  <c r="P18" i="6"/>
  <c r="Q18" i="6" s="1"/>
  <c r="N40" i="6"/>
  <c r="P16" i="6"/>
  <c r="Q16" i="6" s="1"/>
  <c r="P15" i="6"/>
  <c r="Q15" i="6" s="1"/>
  <c r="G26" i="1"/>
  <c r="K26" i="1"/>
  <c r="J26" i="1"/>
  <c r="H26" i="1"/>
  <c r="O57" i="1"/>
  <c r="O64" i="1" s="1"/>
  <c r="O92" i="1" s="1"/>
  <c r="M57" i="1"/>
  <c r="M64" i="1" s="1"/>
  <c r="M92" i="1" s="1"/>
  <c r="N57" i="1"/>
  <c r="N64" i="1" s="1"/>
  <c r="N92" i="1" s="1"/>
  <c r="L57" i="1"/>
  <c r="L64" i="1" s="1"/>
  <c r="L92" i="1" s="1"/>
  <c r="H68" i="1"/>
  <c r="H52" i="8"/>
  <c r="H54" i="8" s="1"/>
  <c r="G16" i="11"/>
  <c r="G17" i="11" s="1"/>
  <c r="D35" i="8"/>
  <c r="B37" i="8" s="1"/>
  <c r="F16" i="11"/>
  <c r="F17" i="11" s="1"/>
  <c r="E3" i="7"/>
  <c r="B3" i="9"/>
  <c r="B3" i="11"/>
  <c r="I3" i="11" s="1"/>
  <c r="N42" i="6"/>
  <c r="R42" i="6" s="1"/>
  <c r="S42" i="6" s="1"/>
  <c r="N39" i="6"/>
  <c r="E13" i="7"/>
  <c r="E13" i="6"/>
  <c r="E32" i="6" s="1"/>
  <c r="S24" i="7"/>
  <c r="N34" i="6"/>
  <c r="R34" i="6" s="1"/>
  <c r="S34" i="6" s="1"/>
  <c r="E12" i="7"/>
  <c r="E12" i="6"/>
  <c r="E31" i="6" s="1"/>
  <c r="N33" i="6"/>
  <c r="R33" i="6" s="1"/>
  <c r="S33" i="6" s="1"/>
  <c r="N38" i="6"/>
  <c r="R38" i="6" s="1"/>
  <c r="S38" i="6" s="1"/>
  <c r="B2" i="2"/>
  <c r="B2" i="8"/>
  <c r="R40" i="6"/>
  <c r="S40" i="6" s="1"/>
  <c r="N32" i="6"/>
  <c r="R32" i="6" s="1"/>
  <c r="S32" i="6" s="1"/>
  <c r="N36" i="6"/>
  <c r="R36" i="6" s="1"/>
  <c r="S36" i="6" s="1"/>
  <c r="R39" i="6"/>
  <c r="S39" i="6" s="1"/>
  <c r="N31" i="6"/>
  <c r="R31" i="6" s="1"/>
  <c r="N37" i="6"/>
  <c r="R37" i="6" s="1"/>
  <c r="S37" i="6" s="1"/>
  <c r="H25" i="2"/>
  <c r="K57" i="1"/>
  <c r="K64" i="1" s="1"/>
  <c r="K92" i="1" s="1"/>
  <c r="E15" i="6"/>
  <c r="E34" i="6" s="1"/>
  <c r="I24" i="1"/>
  <c r="I92" i="1"/>
  <c r="E21" i="7"/>
  <c r="E19" i="6"/>
  <c r="E38" i="6" s="1"/>
  <c r="E18" i="7"/>
  <c r="E20" i="6"/>
  <c r="E39" i="6" s="1"/>
  <c r="E16" i="6"/>
  <c r="E35" i="6" s="1"/>
  <c r="J92" i="1"/>
  <c r="B20" i="2"/>
  <c r="B23" i="2"/>
  <c r="B24" i="2"/>
  <c r="B19" i="2"/>
  <c r="P24" i="7"/>
  <c r="N24" i="7"/>
  <c r="I43" i="6"/>
  <c r="Q43" i="6"/>
  <c r="R41" i="6"/>
  <c r="S41" i="6" s="1"/>
  <c r="O24" i="6"/>
  <c r="E17" i="7"/>
  <c r="E22" i="6"/>
  <c r="E41" i="6" s="1"/>
  <c r="K24" i="6"/>
  <c r="N35" i="6"/>
  <c r="R35" i="6" s="1"/>
  <c r="S35" i="6" s="1"/>
  <c r="L24" i="6"/>
  <c r="P13" i="6"/>
  <c r="Q13" i="6" s="1"/>
  <c r="Q12" i="6"/>
  <c r="P24" i="1"/>
  <c r="M43" i="6"/>
  <c r="H57" i="1" l="1"/>
  <c r="H64" i="1" s="1"/>
  <c r="I26" i="1"/>
  <c r="H6" i="1"/>
  <c r="E7" i="7"/>
  <c r="F54" i="8"/>
  <c r="D37" i="8"/>
  <c r="F16" i="9"/>
  <c r="F21" i="9"/>
  <c r="F17" i="9"/>
  <c r="F20" i="9"/>
  <c r="B20" i="9"/>
  <c r="F19" i="9"/>
  <c r="B10" i="9"/>
  <c r="F18" i="9"/>
  <c r="F10" i="9"/>
  <c r="B27" i="9"/>
  <c r="N43" i="6"/>
  <c r="H91" i="1"/>
  <c r="P91" i="1" s="1"/>
  <c r="P68" i="1"/>
  <c r="A68" i="1" s="1"/>
  <c r="Q24" i="6"/>
  <c r="T24" i="6" s="1"/>
  <c r="P24" i="6"/>
  <c r="S31" i="6"/>
  <c r="S43" i="6" s="1"/>
  <c r="T42" i="6" s="1"/>
  <c r="T43" i="6" s="1"/>
  <c r="R43" i="6"/>
  <c r="P57" i="1" l="1"/>
  <c r="P64" i="1" s="1"/>
  <c r="H92" i="1"/>
  <c r="D9" i="2" s="1"/>
  <c r="D17" i="2" s="1"/>
  <c r="D21" i="2" s="1"/>
  <c r="D25" i="2" s="1"/>
  <c r="E7" i="6"/>
  <c r="H5" i="1"/>
  <c r="G27" i="2" l="1"/>
  <c r="H27" i="2"/>
  <c r="P9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Accountants Desktop</author>
    <author>Dennis Coleman</author>
  </authors>
  <commentList>
    <comment ref="B1" authorId="0" shapeId="0" xr:uid="{3009843F-540F-4B0B-9DEC-E18FACDAB460}">
      <text>
        <r>
          <rPr>
            <sz val="9"/>
            <color indexed="81"/>
            <rFont val="Arial"/>
            <family val="2"/>
          </rPr>
          <t>Summarise activity statements and reconcile with GST and FBT in accounts.</t>
        </r>
      </text>
    </comment>
    <comment ref="O5" authorId="0" shapeId="0" xr:uid="{00000000-0006-0000-0000-000001000000}">
      <text>
        <r>
          <rPr>
            <sz val="9"/>
            <color indexed="81"/>
            <rFont val="Arial"/>
            <family val="2"/>
          </rPr>
          <t>Change for companies with a substituted accounting period.  Balance date can be any month ending between and including the preceding Dec and the following Nov.</t>
        </r>
      </text>
    </comment>
    <comment ref="C10" authorId="0" shapeId="0" xr:uid="{00000000-0006-0000-0000-000002000000}">
      <text>
        <r>
          <rPr>
            <sz val="9"/>
            <color indexed="81"/>
            <rFont val="Arial"/>
            <family val="2"/>
          </rPr>
          <t xml:space="preserve">Use this column to show whether an activity statement (AS) either includes a correction to an earlier AS, contains an error which is corrected in a later AS or is a revision of a previous AS for the relevant period.   The status codes available in the drop down list below are -
</t>
        </r>
        <r>
          <rPr>
            <b/>
            <sz val="9"/>
            <color indexed="81"/>
            <rFont val="Arial"/>
            <family val="2"/>
          </rPr>
          <t>C</t>
        </r>
        <r>
          <rPr>
            <sz val="9"/>
            <color indexed="81"/>
            <rFont val="Arial"/>
            <family val="2"/>
          </rPr>
          <t xml:space="preserve"> - Correction to an earlier AS included
</t>
        </r>
        <r>
          <rPr>
            <b/>
            <sz val="9"/>
            <color indexed="81"/>
            <rFont val="Arial"/>
            <family val="2"/>
          </rPr>
          <t>E</t>
        </r>
        <r>
          <rPr>
            <sz val="9"/>
            <color indexed="81"/>
            <rFont val="Arial"/>
            <family val="2"/>
          </rPr>
          <t xml:space="preserve"> - Error in this AS corrected in a later AS
</t>
        </r>
        <r>
          <rPr>
            <b/>
            <sz val="9"/>
            <color indexed="81"/>
            <rFont val="Arial"/>
            <family val="2"/>
          </rPr>
          <t>R</t>
        </r>
        <r>
          <rPr>
            <sz val="9"/>
            <color indexed="81"/>
            <rFont val="Arial"/>
            <family val="2"/>
          </rPr>
          <t xml:space="preserve"> - Revision</t>
        </r>
      </text>
    </comment>
    <comment ref="F10" authorId="1" shapeId="0" xr:uid="{0007E50F-EB99-4025-B870-BE0C773AD96C}">
      <text>
        <r>
          <rPr>
            <sz val="9"/>
            <color indexed="81"/>
            <rFont val="Arial"/>
            <family val="2"/>
          </rPr>
          <t>Enter 1 for Yes and 0 or leave blank for No</t>
        </r>
      </text>
    </comment>
    <comment ref="Q10" authorId="0" shapeId="0" xr:uid="{00000000-0006-0000-0000-000003000000}">
      <text>
        <r>
          <rPr>
            <sz val="9"/>
            <color indexed="81"/>
            <rFont val="Arial"/>
            <family val="2"/>
          </rPr>
          <t>Enter 1 in the box below to indicate that the total amount owing for a period was paid in full during the year to which it relates otherwise enter zero or leave blank.  Any part payments can be entered in the worksheet area at the bottom of this calculation.</t>
        </r>
      </text>
    </comment>
    <comment ref="G32" authorId="0" shapeId="0" xr:uid="{87682D20-9F5E-4F10-9E7A-32DCA610219C}">
      <text>
        <r>
          <rPr>
            <sz val="9"/>
            <color indexed="81"/>
            <rFont val="Arial"/>
            <family val="2"/>
          </rPr>
          <t xml:space="preserve">To </t>
        </r>
        <r>
          <rPr>
            <b/>
            <sz val="9"/>
            <color indexed="81"/>
            <rFont val="Arial"/>
            <family val="2"/>
          </rPr>
          <t>add text</t>
        </r>
        <r>
          <rPr>
            <sz val="9"/>
            <color indexed="81"/>
            <rFont val="Arial"/>
            <family val="2"/>
          </rPr>
          <t xml:space="preserve"> - Select Cell &amp; Begin Typing
To</t>
        </r>
        <r>
          <rPr>
            <b/>
            <sz val="9"/>
            <color indexed="81"/>
            <rFont val="Arial"/>
            <family val="2"/>
          </rPr>
          <t xml:space="preserve"> add a</t>
        </r>
        <r>
          <rPr>
            <sz val="9"/>
            <color indexed="81"/>
            <rFont val="Arial"/>
            <family val="2"/>
          </rPr>
          <t xml:space="preserve"> </t>
        </r>
        <r>
          <rPr>
            <b/>
            <sz val="9"/>
            <color indexed="81"/>
            <rFont val="Arial"/>
            <family val="2"/>
          </rPr>
          <t>new paragraph</t>
        </r>
        <r>
          <rPr>
            <sz val="9"/>
            <color indexed="81"/>
            <rFont val="Arial"/>
            <family val="2"/>
          </rPr>
          <t xml:space="preserve"> - Alt + Enter
To </t>
        </r>
        <r>
          <rPr>
            <b/>
            <sz val="9"/>
            <color indexed="81"/>
            <rFont val="Arial"/>
            <family val="2"/>
          </rPr>
          <t>save text entered</t>
        </r>
        <r>
          <rPr>
            <sz val="9"/>
            <color indexed="81"/>
            <rFont val="Arial"/>
            <family val="2"/>
          </rPr>
          <t xml:space="preserve"> - Press Enter
To </t>
        </r>
        <r>
          <rPr>
            <b/>
            <sz val="9"/>
            <color indexed="81"/>
            <rFont val="Arial"/>
            <family val="2"/>
          </rPr>
          <t>edit existing text</t>
        </r>
        <r>
          <rPr>
            <sz val="9"/>
            <color indexed="81"/>
            <rFont val="Arial"/>
            <family val="2"/>
          </rPr>
          <t xml:space="preserve"> - Select Cell &amp; Press F2</t>
        </r>
      </text>
    </comment>
    <comment ref="L32" authorId="0" shapeId="0" xr:uid="{9E7E9AF5-6E02-4AC9-818D-BFA993B22B17}">
      <text>
        <r>
          <rPr>
            <sz val="9"/>
            <color indexed="81"/>
            <rFont val="Arial"/>
            <family val="2"/>
          </rPr>
          <t xml:space="preserve">To </t>
        </r>
        <r>
          <rPr>
            <b/>
            <sz val="9"/>
            <color indexed="81"/>
            <rFont val="Arial"/>
            <family val="2"/>
          </rPr>
          <t>add text</t>
        </r>
        <r>
          <rPr>
            <sz val="9"/>
            <color indexed="81"/>
            <rFont val="Arial"/>
            <family val="2"/>
          </rPr>
          <t xml:space="preserve"> - Select Cell &amp; Begin Typing
To</t>
        </r>
        <r>
          <rPr>
            <b/>
            <sz val="9"/>
            <color indexed="81"/>
            <rFont val="Arial"/>
            <family val="2"/>
          </rPr>
          <t xml:space="preserve"> add a</t>
        </r>
        <r>
          <rPr>
            <sz val="9"/>
            <color indexed="81"/>
            <rFont val="Arial"/>
            <family val="2"/>
          </rPr>
          <t xml:space="preserve"> </t>
        </r>
        <r>
          <rPr>
            <b/>
            <sz val="9"/>
            <color indexed="81"/>
            <rFont val="Arial"/>
            <family val="2"/>
          </rPr>
          <t>new paragraph</t>
        </r>
        <r>
          <rPr>
            <sz val="9"/>
            <color indexed="81"/>
            <rFont val="Arial"/>
            <family val="2"/>
          </rPr>
          <t xml:space="preserve"> - Alt + Enter
To </t>
        </r>
        <r>
          <rPr>
            <b/>
            <sz val="9"/>
            <color indexed="81"/>
            <rFont val="Arial"/>
            <family val="2"/>
          </rPr>
          <t>save text entered</t>
        </r>
        <r>
          <rPr>
            <sz val="9"/>
            <color indexed="81"/>
            <rFont val="Arial"/>
            <family val="2"/>
          </rPr>
          <t xml:space="preserve"> - Press Enter
To </t>
        </r>
        <r>
          <rPr>
            <b/>
            <sz val="9"/>
            <color indexed="81"/>
            <rFont val="Arial"/>
            <family val="2"/>
          </rPr>
          <t>edit existing text</t>
        </r>
        <r>
          <rPr>
            <sz val="9"/>
            <color indexed="81"/>
            <rFont val="Arial"/>
            <family val="2"/>
          </rPr>
          <t xml:space="preserve"> - Select Cell &amp; Press F2</t>
        </r>
      </text>
    </comment>
    <comment ref="G41" authorId="0" shapeId="0" xr:uid="{6F1FC340-C8B5-4E2F-8BAE-7B897A524DA0}">
      <text>
        <r>
          <rPr>
            <sz val="9"/>
            <color indexed="81"/>
            <rFont val="Arial"/>
            <family val="2"/>
          </rPr>
          <t xml:space="preserve">To </t>
        </r>
        <r>
          <rPr>
            <b/>
            <sz val="9"/>
            <color indexed="81"/>
            <rFont val="Arial"/>
            <family val="2"/>
          </rPr>
          <t>add text</t>
        </r>
        <r>
          <rPr>
            <sz val="9"/>
            <color indexed="81"/>
            <rFont val="Arial"/>
            <family val="2"/>
          </rPr>
          <t xml:space="preserve"> - Select Cell &amp; Begin Typing
To</t>
        </r>
        <r>
          <rPr>
            <b/>
            <sz val="9"/>
            <color indexed="81"/>
            <rFont val="Arial"/>
            <family val="2"/>
          </rPr>
          <t xml:space="preserve"> add a</t>
        </r>
        <r>
          <rPr>
            <sz val="9"/>
            <color indexed="81"/>
            <rFont val="Arial"/>
            <family val="2"/>
          </rPr>
          <t xml:space="preserve"> </t>
        </r>
        <r>
          <rPr>
            <b/>
            <sz val="9"/>
            <color indexed="81"/>
            <rFont val="Arial"/>
            <family val="2"/>
          </rPr>
          <t>new paragraph</t>
        </r>
        <r>
          <rPr>
            <sz val="9"/>
            <color indexed="81"/>
            <rFont val="Arial"/>
            <family val="2"/>
          </rPr>
          <t xml:space="preserve"> - Alt + Enter
To </t>
        </r>
        <r>
          <rPr>
            <b/>
            <sz val="9"/>
            <color indexed="81"/>
            <rFont val="Arial"/>
            <family val="2"/>
          </rPr>
          <t>save text entered</t>
        </r>
        <r>
          <rPr>
            <sz val="9"/>
            <color indexed="81"/>
            <rFont val="Arial"/>
            <family val="2"/>
          </rPr>
          <t xml:space="preserve"> - Press Enter
To </t>
        </r>
        <r>
          <rPr>
            <b/>
            <sz val="9"/>
            <color indexed="81"/>
            <rFont val="Arial"/>
            <family val="2"/>
          </rPr>
          <t>edit existing text</t>
        </r>
        <r>
          <rPr>
            <sz val="9"/>
            <color indexed="81"/>
            <rFont val="Arial"/>
            <family val="2"/>
          </rPr>
          <t xml:space="preserve"> - Select Cell &amp; Press F2</t>
        </r>
      </text>
    </comment>
    <comment ref="L41" authorId="0" shapeId="0" xr:uid="{0C7A48FC-9A28-4572-8C21-2BDE64372C67}">
      <text>
        <r>
          <rPr>
            <sz val="9"/>
            <color indexed="81"/>
            <rFont val="Arial"/>
            <family val="2"/>
          </rPr>
          <t xml:space="preserve">To </t>
        </r>
        <r>
          <rPr>
            <b/>
            <sz val="9"/>
            <color indexed="81"/>
            <rFont val="Arial"/>
            <family val="2"/>
          </rPr>
          <t>add text</t>
        </r>
        <r>
          <rPr>
            <sz val="9"/>
            <color indexed="81"/>
            <rFont val="Arial"/>
            <family val="2"/>
          </rPr>
          <t xml:space="preserve"> - Select Cell &amp; Begin Typing
To</t>
        </r>
        <r>
          <rPr>
            <b/>
            <sz val="9"/>
            <color indexed="81"/>
            <rFont val="Arial"/>
            <family val="2"/>
          </rPr>
          <t xml:space="preserve"> add a</t>
        </r>
        <r>
          <rPr>
            <sz val="9"/>
            <color indexed="81"/>
            <rFont val="Arial"/>
            <family val="2"/>
          </rPr>
          <t xml:space="preserve"> </t>
        </r>
        <r>
          <rPr>
            <b/>
            <sz val="9"/>
            <color indexed="81"/>
            <rFont val="Arial"/>
            <family val="2"/>
          </rPr>
          <t>new paragraph</t>
        </r>
        <r>
          <rPr>
            <sz val="9"/>
            <color indexed="81"/>
            <rFont val="Arial"/>
            <family val="2"/>
          </rPr>
          <t xml:space="preserve"> - Alt + Enter
To </t>
        </r>
        <r>
          <rPr>
            <b/>
            <sz val="9"/>
            <color indexed="81"/>
            <rFont val="Arial"/>
            <family val="2"/>
          </rPr>
          <t>save text entered</t>
        </r>
        <r>
          <rPr>
            <sz val="9"/>
            <color indexed="81"/>
            <rFont val="Arial"/>
            <family val="2"/>
          </rPr>
          <t xml:space="preserve"> - Press Enter
To </t>
        </r>
        <r>
          <rPr>
            <b/>
            <sz val="9"/>
            <color indexed="81"/>
            <rFont val="Arial"/>
            <family val="2"/>
          </rPr>
          <t>edit existing text</t>
        </r>
        <r>
          <rPr>
            <sz val="9"/>
            <color indexed="81"/>
            <rFont val="Arial"/>
            <family val="2"/>
          </rPr>
          <t xml:space="preserve"> - Select Cell &amp; Press F2</t>
        </r>
      </text>
    </comment>
    <comment ref="O52" authorId="1" shapeId="0" xr:uid="{DE012FF1-4FB0-450E-B6A8-99F3AA46F4AF}">
      <text>
        <r>
          <rPr>
            <sz val="9"/>
            <color indexed="81"/>
            <rFont val="Arial"/>
            <family val="2"/>
          </rPr>
          <t>Select either LCT or WEQ as appropriate at the top of the summary table above</t>
        </r>
      </text>
    </comment>
    <comment ref="O96" authorId="1" shapeId="0" xr:uid="{47A301BE-94E4-42A0-ADA1-9935F83518FB}">
      <text>
        <r>
          <rPr>
            <sz val="9"/>
            <color indexed="81"/>
            <rFont val="Arial"/>
            <family val="2"/>
          </rPr>
          <t>Select either LCT or WEQ as appropriate at the top of the summary table above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Accountants Desktop</author>
  </authors>
  <commentList>
    <comment ref="A2" authorId="0" shapeId="0" xr:uid="{8DE7F1FC-EB27-4394-BA4F-668CA7BD92FD}">
      <text>
        <r>
          <rPr>
            <sz val="9"/>
            <color indexed="81"/>
            <rFont val="Arial"/>
            <family val="2"/>
          </rPr>
          <t>Reconcile GST collected and paid in the accounts with amounts shown on BAS.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Accountants Desktop</author>
  </authors>
  <commentList>
    <comment ref="D4" authorId="0" shapeId="0" xr:uid="{7FE8C775-CD4C-4D9C-B2C3-928F8C2FFCF0}">
      <text>
        <r>
          <rPr>
            <sz val="9"/>
            <color indexed="81"/>
            <rFont val="Arial"/>
            <family val="2"/>
          </rPr>
          <t>Selection made at the BAS Summary Sheet</t>
        </r>
      </text>
    </comment>
    <comment ref="G4" authorId="0" shapeId="0" xr:uid="{00000000-0006-0000-0100-000002000000}">
      <text>
        <r>
          <rPr>
            <sz val="9"/>
            <color indexed="81"/>
            <rFont val="Arial"/>
            <family val="2"/>
          </rPr>
          <t>Entered at the BAS Summary Sheet</t>
        </r>
      </text>
    </comment>
    <comment ref="D5" authorId="0" shapeId="0" xr:uid="{A507ED9A-6352-434D-A4F7-AB5317387373}">
      <text>
        <r>
          <rPr>
            <sz val="9"/>
            <color indexed="81"/>
            <rFont val="Arial"/>
            <family val="2"/>
          </rPr>
          <t>Selection made at the BAS Summary Sheet</t>
        </r>
      </text>
    </comment>
    <comment ref="G5" authorId="0" shapeId="0" xr:uid="{BEC19CF4-2830-45C9-9194-CFE7025799FE}">
      <text>
        <r>
          <rPr>
            <sz val="9"/>
            <color indexed="81"/>
            <rFont val="Arial"/>
            <family val="2"/>
          </rPr>
          <t>Entered at the BAS Summary Sheet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Accountants Desktop</author>
  </authors>
  <commentList>
    <comment ref="A1" authorId="0" shapeId="0" xr:uid="{785E6EE4-5D9F-4394-8F00-C3CC1833867B}">
      <text>
        <r>
          <rPr>
            <sz val="9"/>
            <color indexed="81"/>
            <rFont val="Arial"/>
            <family val="2"/>
          </rPr>
          <t>Reconcile GST owing in the accounts with the amount outstanding on the ATO portal.</t>
        </r>
      </text>
    </comment>
    <comment ref="D4" authorId="0" shapeId="0" xr:uid="{E2F26022-5949-4A2D-89BB-F6B6A19B0DB9}">
      <text>
        <r>
          <rPr>
            <sz val="9"/>
            <color indexed="81"/>
            <rFont val="Arial"/>
            <family val="2"/>
          </rPr>
          <t>Selection made at the BAS Summary Sheet</t>
        </r>
      </text>
    </comment>
    <comment ref="G4" authorId="0" shapeId="0" xr:uid="{E4C07D01-0A9F-4E7E-8A2E-EB1C5B467BC3}">
      <text>
        <r>
          <rPr>
            <sz val="9"/>
            <color indexed="81"/>
            <rFont val="Arial"/>
            <family val="2"/>
          </rPr>
          <t>Entered at the BAS Summary Sheet</t>
        </r>
      </text>
    </comment>
    <comment ref="D5" authorId="0" shapeId="0" xr:uid="{E3D43FE5-5E40-4162-8620-63311DFB0F8C}">
      <text>
        <r>
          <rPr>
            <sz val="9"/>
            <color indexed="81"/>
            <rFont val="Arial"/>
            <family val="2"/>
          </rPr>
          <t>Selection made at the BAS Summary Sheet</t>
        </r>
      </text>
    </comment>
    <comment ref="G5" authorId="0" shapeId="0" xr:uid="{197B189C-DC44-430B-808E-160E90D67DFC}">
      <text>
        <r>
          <rPr>
            <sz val="9"/>
            <color indexed="81"/>
            <rFont val="Arial"/>
            <family val="2"/>
          </rPr>
          <t>Entered at the BAS Summary Sheet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Dennis Coleman</author>
  </authors>
  <commentList>
    <comment ref="N11" authorId="0" shapeId="0" xr:uid="{D676A6EA-D12A-4C7C-B435-A9B58EC80881}">
      <text>
        <r>
          <rPr>
            <sz val="9"/>
            <color indexed="81"/>
            <rFont val="Arial"/>
            <family val="2"/>
          </rPr>
          <t xml:space="preserve">Use this column to correct errors in prior activity statements, if eligible.
</t>
        </r>
      </text>
    </comment>
    <comment ref="P30" authorId="0" shapeId="0" xr:uid="{9AD8506E-03B7-4A75-A3B9-3C9A84B1446A}">
      <text>
        <r>
          <rPr>
            <sz val="9"/>
            <color indexed="81"/>
            <rFont val="Arial"/>
            <family val="2"/>
          </rPr>
          <t xml:space="preserve">Use this column to correct errors in prior activity statements, if eligible.
</t>
        </r>
      </text>
    </comment>
  </commentList>
</comments>
</file>

<file path=xl/sharedStrings.xml><?xml version="1.0" encoding="utf-8"?>
<sst xmlns="http://schemas.openxmlformats.org/spreadsheetml/2006/main" count="356" uniqueCount="289">
  <si>
    <t>BAS Summary</t>
  </si>
  <si>
    <t>GST</t>
  </si>
  <si>
    <t>PAYG</t>
  </si>
  <si>
    <t>FBT</t>
  </si>
  <si>
    <t>Totals</t>
  </si>
  <si>
    <t>Sub-Total</t>
  </si>
  <si>
    <t>Sales</t>
  </si>
  <si>
    <t>Purchases</t>
  </si>
  <si>
    <t>Professional Fees</t>
  </si>
  <si>
    <t>Other Cost of Goods Sold</t>
  </si>
  <si>
    <t>Contract Income</t>
  </si>
  <si>
    <t>Direct Expenses</t>
  </si>
  <si>
    <t>FBT Contributions</t>
  </si>
  <si>
    <t>Overhead Expenses</t>
  </si>
  <si>
    <t>Sale of Fixed Assets</t>
  </si>
  <si>
    <t>Prepayments</t>
  </si>
  <si>
    <t>Sub-total</t>
  </si>
  <si>
    <t>GST-free sales</t>
  </si>
  <si>
    <t>Amortisation</t>
  </si>
  <si>
    <t>Input-taxed sales</t>
  </si>
  <si>
    <t>Bank Charges</t>
  </si>
  <si>
    <t>Export sales</t>
  </si>
  <si>
    <t>Borrowing Costs</t>
  </si>
  <si>
    <t>Depreciation</t>
  </si>
  <si>
    <t>Donations</t>
  </si>
  <si>
    <t>Entertainment</t>
  </si>
  <si>
    <t>Filing Fees</t>
  </si>
  <si>
    <t>Fines</t>
  </si>
  <si>
    <t>Fringe Benefits Tax</t>
  </si>
  <si>
    <t>Hire Purchase Charges</t>
  </si>
  <si>
    <t>GST Collected Above @ 10%</t>
  </si>
  <si>
    <t>Insurance - Personal</t>
  </si>
  <si>
    <t>Interest</t>
  </si>
  <si>
    <t>Licences &amp; Government Fees</t>
  </si>
  <si>
    <t>Motor Vehicle Registration</t>
  </si>
  <si>
    <t>Rates &amp; Taxes</t>
  </si>
  <si>
    <t>Salaries &amp; Wages</t>
  </si>
  <si>
    <t>Staff Amenities</t>
  </si>
  <si>
    <t>Stamp Duty</t>
  </si>
  <si>
    <t>Superannuation</t>
  </si>
  <si>
    <t>GST Paid Above @ 10%</t>
  </si>
  <si>
    <t>Variation</t>
  </si>
  <si>
    <t>Activity Statements</t>
  </si>
  <si>
    <t>ATO Interest Received</t>
  </si>
  <si>
    <t>GST Collected</t>
  </si>
  <si>
    <t>Refunds from ATO</t>
  </si>
  <si>
    <t>Payments to ATO</t>
  </si>
  <si>
    <t>Add/(Deduct) Adjustments to BAS Lodged</t>
  </si>
  <si>
    <t>GST Owing/(Refundable) after Adjustments</t>
  </si>
  <si>
    <t>Owing/(Refundable) from BAS Summary</t>
  </si>
  <si>
    <t>GST Paid</t>
  </si>
  <si>
    <t>GST Liability Reconciliation</t>
  </si>
  <si>
    <t>Expected GST Liability in Ledger</t>
  </si>
  <si>
    <t>Actual GST Liability in Ledger</t>
  </si>
  <si>
    <t>GST Accounting Method for BAS</t>
  </si>
  <si>
    <t>Financial Report</t>
  </si>
  <si>
    <t>General Interest Charge (GIC) &amp; Penalties</t>
  </si>
  <si>
    <t>Payments/(Refunds) as Ticked Above</t>
  </si>
  <si>
    <t>Subcontractors Not Registered for GST</t>
  </si>
  <si>
    <t>Total Amounts Owing/(Refundable)</t>
  </si>
  <si>
    <t>GST Collected per BAS</t>
  </si>
  <si>
    <t>GST Paid per BAS</t>
  </si>
  <si>
    <t>Prior Year Debts/(Refunds) Brought Forward</t>
  </si>
  <si>
    <t>Less Payments, (Refunds) &amp; (Credits)</t>
  </si>
  <si>
    <t>Current Year Debts/(Refunds) as Above</t>
  </si>
  <si>
    <t>Less Payments Made &amp; Refunds Received</t>
  </si>
  <si>
    <t>Total Payments, (Refunds) &amp; (Credits)</t>
  </si>
  <si>
    <t>Activity Statement Debts &amp; (Refunds Due)</t>
  </si>
  <si>
    <t>Total GST Debit Balances in Ledger</t>
  </si>
  <si>
    <t>Total GST Credit Balances in Ledger</t>
  </si>
  <si>
    <t>Client Name</t>
  </si>
  <si>
    <t>Preparer Name</t>
  </si>
  <si>
    <t>ABN</t>
  </si>
  <si>
    <t>Date</t>
  </si>
  <si>
    <t>Other Payments/(Refunds) Etc</t>
  </si>
  <si>
    <t>HIDE</t>
  </si>
  <si>
    <t>Balance Date</t>
  </si>
  <si>
    <t>SAP</t>
  </si>
  <si>
    <t>R</t>
  </si>
  <si>
    <t>C</t>
  </si>
  <si>
    <t>E</t>
  </si>
  <si>
    <t>Status List</t>
  </si>
  <si>
    <t>GST Calculation Worksheet</t>
  </si>
  <si>
    <t>G1</t>
  </si>
  <si>
    <t>G2</t>
  </si>
  <si>
    <t>G3</t>
  </si>
  <si>
    <t>G4</t>
  </si>
  <si>
    <t>G5</t>
  </si>
  <si>
    <t>G6</t>
  </si>
  <si>
    <t>G7</t>
  </si>
  <si>
    <t>G8</t>
  </si>
  <si>
    <t>G9</t>
  </si>
  <si>
    <t>G10</t>
  </si>
  <si>
    <t>G11</t>
  </si>
  <si>
    <t>G12</t>
  </si>
  <si>
    <t>G13</t>
  </si>
  <si>
    <t>G14</t>
  </si>
  <si>
    <t>G15</t>
  </si>
  <si>
    <t>G16</t>
  </si>
  <si>
    <t>Total Purchases Subject to GST</t>
  </si>
  <si>
    <t>Less Sales Not Subject to GST</t>
  </si>
  <si>
    <t>Total Sales Not Subject to GST</t>
  </si>
  <si>
    <t>GST Period</t>
  </si>
  <si>
    <t>G17</t>
  </si>
  <si>
    <t>G18</t>
  </si>
  <si>
    <t>G19</t>
  </si>
  <si>
    <t>G20</t>
  </si>
  <si>
    <t>Total Purchases Not Subject to GST</t>
  </si>
  <si>
    <t>Less Purchases Not Subject to GST</t>
  </si>
  <si>
    <t>Figs for transfer</t>
  </si>
  <si>
    <t>PAYG Instalment Calculation Worksheet</t>
  </si>
  <si>
    <t>T7</t>
  </si>
  <si>
    <t>T8</t>
  </si>
  <si>
    <t>T9</t>
  </si>
  <si>
    <t>T1</t>
  </si>
  <si>
    <t>T3</t>
  </si>
  <si>
    <t>T2</t>
  </si>
  <si>
    <t>T11</t>
  </si>
  <si>
    <t>5A</t>
  </si>
  <si>
    <t>5B</t>
  </si>
  <si>
    <t>Select</t>
  </si>
  <si>
    <t>Total Sales for GST Purposes</t>
  </si>
  <si>
    <t>Total Sales Subject to GST</t>
  </si>
  <si>
    <t>Capital Purchases</t>
  </si>
  <si>
    <t>Total Purchases for GST Purposes</t>
  </si>
  <si>
    <t>Accounting Methods for Reconciliations</t>
  </si>
  <si>
    <t>Accounting Method in Financial Reports</t>
  </si>
  <si>
    <t>Less</t>
  </si>
  <si>
    <t>From Date</t>
  </si>
  <si>
    <t>FBT Reconciliation</t>
  </si>
  <si>
    <t>FBT Expense</t>
  </si>
  <si>
    <t>Discrepancy</t>
  </si>
  <si>
    <t xml:space="preserve">Add  </t>
  </si>
  <si>
    <t>FBT Liability</t>
  </si>
  <si>
    <t>Add</t>
  </si>
  <si>
    <t>Warning</t>
  </si>
  <si>
    <t>General Ledger Balance</t>
  </si>
  <si>
    <t>Rolling Forward</t>
  </si>
  <si>
    <t>First SAP Date</t>
  </si>
  <si>
    <t>Update balance date from drop down list</t>
  </si>
  <si>
    <t>Do not use this sheet to calculate FBT for substituted accounting periods</t>
  </si>
  <si>
    <t>Financial Reports</t>
  </si>
  <si>
    <t>Where the GST accounting method for BAS purposes is cash, use cash-based financial reports to reconcile where possible and ignore debtors and creditors.</t>
  </si>
  <si>
    <t>Profit &amp; Loss Statement</t>
  </si>
  <si>
    <t>Less items not subject to GST below</t>
  </si>
  <si>
    <t>Amounts subject to GST</t>
  </si>
  <si>
    <t>GST @ 10%</t>
  </si>
  <si>
    <t>GST per BAS Summary</t>
  </si>
  <si>
    <t>GST Collected &amp; Paid</t>
  </si>
  <si>
    <t>ℹ</t>
  </si>
  <si>
    <t>Go to the ATO website to view PS LA 2011/20 on allocating part payments of tax debts</t>
  </si>
  <si>
    <t>Check ATO link at bottom of BAS summary</t>
  </si>
  <si>
    <t>PAYGI Period</t>
  </si>
  <si>
    <t>Version 2 Update</t>
  </si>
  <si>
    <t>Year Ended</t>
  </si>
  <si>
    <t>SUMMARY OF ACTIVITY STATEMENTS LODGED WITH THE ATO</t>
  </si>
  <si>
    <t>Enter GST-exclusive figures below</t>
  </si>
  <si>
    <t>Total revenue</t>
  </si>
  <si>
    <t xml:space="preserve">Purchases and other direct costs </t>
  </si>
  <si>
    <t>Overhead expenses</t>
  </si>
  <si>
    <t>Capital subject to GST</t>
  </si>
  <si>
    <t>Using This Calculator</t>
  </si>
  <si>
    <t>4è</t>
  </si>
  <si>
    <r>
      <rPr>
        <b/>
        <u/>
        <sz val="8"/>
        <color theme="2" tint="-0.749992370372631"/>
        <rFont val="Arial"/>
        <family val="2"/>
      </rPr>
      <t>To Reconcile GST</t>
    </r>
    <r>
      <rPr>
        <sz val="8"/>
        <color theme="2" tint="-0.749961851863155"/>
        <rFont val="Arial"/>
        <family val="2"/>
      </rPr>
      <t xml:space="preserve">
1. Run a P &amp; L Statement for the period from your accounting system using either cash or accruals per BAS requirements
2. Export the report to Excel/CSV wherever possible and paste where indicated using Paste Special/Keep Source Column Widths
3. Show amounts not subject to GST in the table on the same row as the item appears in the P &amp; L Statement
4. You can use the first column in this table to show the account name, insert comments, etc or just leave blank
5. For Excel data, amounts and text can be copied to or linked from ("=") the table, otherwise they must be manually entered
</t>
    </r>
    <r>
      <rPr>
        <b/>
        <u/>
        <sz val="8"/>
        <color theme="2" tint="-0.749961851863155"/>
        <rFont val="Arial"/>
        <family val="2"/>
      </rPr>
      <t>Pasting Data Generally</t>
    </r>
    <r>
      <rPr>
        <sz val="8"/>
        <color theme="2" tint="-0.749961851863155"/>
        <rFont val="Arial"/>
        <family val="2"/>
      </rPr>
      <t xml:space="preserve">
Wherever possible, excel based data should be pasted into this workbook to enable working with the numbers.
</t>
    </r>
    <r>
      <rPr>
        <b/>
        <u/>
        <sz val="8"/>
        <color theme="2" tint="-0.749961851863155"/>
        <rFont val="Arial"/>
        <family val="2"/>
      </rPr>
      <t>Pasting Excel Data</t>
    </r>
    <r>
      <rPr>
        <sz val="8"/>
        <color theme="2" tint="-0.749961851863155"/>
        <rFont val="Arial"/>
        <family val="2"/>
      </rPr>
      <t xml:space="preserve">
To ensure that columns are wide enough to display pasted data, use Paste Special/Keep Source Column Widths.
</t>
    </r>
    <r>
      <rPr>
        <b/>
        <u/>
        <sz val="8"/>
        <color theme="2" tint="-0.749961851863155"/>
        <rFont val="Arial"/>
        <family val="2"/>
      </rPr>
      <t>Pasting Screenshots</t>
    </r>
    <r>
      <rPr>
        <sz val="8"/>
        <color theme="2" tint="-0.749961851863155"/>
        <rFont val="Arial"/>
        <family val="2"/>
      </rPr>
      <t xml:space="preserve">
Select the destination cell for the pasted screenshot and choose Screen Clipping from within the Insert/Illustrations/Screenshot menu.  If the information to be copied is larger than your screen, you can either paste 2 screen clippings on top of each other or subscribe to a specialised screen clipping program which will take scrolling screen shots.  Pasting Excel data will overcome this problem.
</t>
    </r>
    <r>
      <rPr>
        <b/>
        <u/>
        <sz val="8"/>
        <color theme="2" tint="-0.749961851863155"/>
        <rFont val="Arial"/>
        <family val="2"/>
      </rPr>
      <t>Making Notes on Pasted Images</t>
    </r>
    <r>
      <rPr>
        <sz val="8"/>
        <color theme="2" tint="-0.749961851863155"/>
        <rFont val="Arial"/>
        <family val="2"/>
      </rPr>
      <t xml:space="preserve">
Insert a text box (Insert/Text Box), make relevant comments within that box and drag it into place on top of the other image.</t>
    </r>
  </si>
  <si>
    <t>Reconciliation</t>
  </si>
  <si>
    <r>
      <t>NOTE 1</t>
    </r>
    <r>
      <rPr>
        <b/>
        <sz val="8"/>
        <color theme="4" tint="-0.249977111117893"/>
        <rFont val="Arial"/>
        <family val="2"/>
      </rPr>
      <t xml:space="preserve">: </t>
    </r>
    <r>
      <rPr>
        <b/>
        <sz val="8"/>
        <color theme="2" tint="-0.749992370372631"/>
        <rFont val="Arial"/>
        <family val="2"/>
      </rPr>
      <t xml:space="preserve"> </t>
    </r>
    <r>
      <rPr>
        <sz val="8"/>
        <color theme="2" tint="-0.749992370372631"/>
        <rFont val="Arial"/>
        <family val="2"/>
      </rPr>
      <t xml:space="preserve">You will only need to make adjustments above for Debtors and Creditors where the </t>
    </r>
    <r>
      <rPr>
        <i/>
        <sz val="8"/>
        <color theme="2" tint="-0.749992370372631"/>
        <rFont val="Arial"/>
        <family val="2"/>
      </rPr>
      <t xml:space="preserve">GST Accounting Method for BAS </t>
    </r>
    <r>
      <rPr>
        <sz val="8"/>
        <color theme="2" tint="-0.749992370372631"/>
        <rFont val="Arial"/>
        <family val="2"/>
      </rPr>
      <t xml:space="preserve">preparation is not the same as the </t>
    </r>
    <r>
      <rPr>
        <i/>
        <sz val="8"/>
        <color theme="2" tint="-0.749992370372631"/>
        <rFont val="Arial"/>
        <family val="2"/>
      </rPr>
      <t xml:space="preserve">Accounting Method in Financial Reports </t>
    </r>
    <r>
      <rPr>
        <sz val="8"/>
        <color theme="2" tint="-0.749992370372631"/>
        <rFont val="Arial"/>
        <family val="2"/>
      </rPr>
      <t>produced for this reconciliation.</t>
    </r>
  </si>
  <si>
    <r>
      <rPr>
        <b/>
        <u/>
        <sz val="8"/>
        <color theme="4" tint="-0.249977111117893"/>
        <rFont val="Arial"/>
        <family val="2"/>
      </rPr>
      <t>NOTE 2:</t>
    </r>
    <r>
      <rPr>
        <sz val="8"/>
        <color theme="4" tint="-0.249977111117893"/>
        <rFont val="Arial"/>
        <family val="2"/>
      </rPr>
      <t xml:space="preserve">  </t>
    </r>
    <r>
      <rPr>
        <sz val="8"/>
        <color theme="2" tint="-0.749992370372631"/>
        <rFont val="Arial"/>
        <family val="2"/>
      </rPr>
      <t>Opening Debtor and Creditor balances should exclude
invoices without GST.  Closing Debtor and Creditor balances should include all invoices as the reconciliation process will identify those invoices without GST.</t>
    </r>
  </si>
  <si>
    <r>
      <rPr>
        <b/>
        <u/>
        <sz val="8"/>
        <color theme="4" tint="-0.249977111117893"/>
        <rFont val="Arial"/>
        <family val="2"/>
      </rPr>
      <t>NOTE 3</t>
    </r>
    <r>
      <rPr>
        <sz val="8"/>
        <color theme="4" tint="-0.249977111117893"/>
        <rFont val="Arial"/>
        <family val="2"/>
      </rPr>
      <t xml:space="preserve">: </t>
    </r>
    <r>
      <rPr>
        <sz val="8"/>
        <color theme="2" tint="-0.749992370372631"/>
        <rFont val="Arial"/>
        <family val="2"/>
      </rPr>
      <t xml:space="preserve"> All Debtor and Creditor balances entered above should
be shown at their GST-inclusive value.</t>
    </r>
  </si>
  <si>
    <t>Sales in BAS with sales in accounts</t>
  </si>
  <si>
    <t>1A</t>
  </si>
  <si>
    <t>1B</t>
  </si>
  <si>
    <t>W1</t>
  </si>
  <si>
    <t>W5</t>
  </si>
  <si>
    <t>6A</t>
  </si>
  <si>
    <t>7C / 7D</t>
  </si>
  <si>
    <t>Sales in P &amp; L</t>
  </si>
  <si>
    <t>Print</t>
  </si>
  <si>
    <t>Macro</t>
  </si>
  <si>
    <t>BAS Totals</t>
  </si>
  <si>
    <t>Explanation for any variation</t>
  </si>
  <si>
    <t>GST Reconciliation balance</t>
  </si>
  <si>
    <t>General Ledger Totals</t>
  </si>
  <si>
    <t>Sales on BAS</t>
  </si>
  <si>
    <t>Sales above at G1</t>
  </si>
  <si>
    <t>Less GST included</t>
  </si>
  <si>
    <t>Sales in Accounts</t>
  </si>
  <si>
    <t>Sales for Reconciliation</t>
  </si>
  <si>
    <r>
      <t xml:space="preserve">Add asset sales </t>
    </r>
    <r>
      <rPr>
        <sz val="8"/>
        <color theme="0" tint="-0.499984740745262"/>
        <rFont val="Arial"/>
        <family val="2"/>
      </rPr>
      <t>(excl GST)</t>
    </r>
  </si>
  <si>
    <t>1. Add a "Sales" column for reconciling</t>
  </si>
  <si>
    <t>2. Add variation explanation boxes (4)</t>
  </si>
  <si>
    <t>3. Sundry formatting</t>
  </si>
  <si>
    <t>Done2025</t>
  </si>
  <si>
    <t>A.</t>
  </si>
  <si>
    <t>C.</t>
  </si>
  <si>
    <t>B.</t>
  </si>
  <si>
    <t>Calculations For Any Variation</t>
  </si>
  <si>
    <t>Total Variations</t>
  </si>
  <si>
    <t>RECONCILE SALES</t>
  </si>
  <si>
    <t>Version 3 Update</t>
  </si>
  <si>
    <t>GST worksheet to the BAS summary.</t>
  </si>
  <si>
    <t>The new sales reconciliation feature moved</t>
  </si>
  <si>
    <t>some of the cells around and the macro</t>
  </si>
  <si>
    <t>referred to cells and not ranges.</t>
  </si>
  <si>
    <t>PAYGI.</t>
  </si>
  <si>
    <r>
      <rPr>
        <b/>
        <sz val="9"/>
        <color theme="1"/>
        <rFont val="Arial"/>
        <family val="2"/>
      </rPr>
      <t>1</t>
    </r>
    <r>
      <rPr>
        <sz val="9"/>
        <color theme="1"/>
        <rFont val="Arial"/>
        <family val="2"/>
      </rPr>
      <t xml:space="preserve"> Update macro that transfers data from the</t>
    </r>
  </si>
  <si>
    <r>
      <rPr>
        <b/>
        <sz val="9"/>
        <color theme="1"/>
        <rFont val="Arial"/>
        <family val="2"/>
      </rPr>
      <t xml:space="preserve">2 </t>
    </r>
    <r>
      <rPr>
        <sz val="9"/>
        <color theme="1"/>
        <rFont val="Arial"/>
        <family val="2"/>
      </rPr>
      <t xml:space="preserve"> Also found and fixed same issue with </t>
    </r>
  </si>
  <si>
    <t>Also added the sales figure to the figures</t>
  </si>
  <si>
    <t>transferred from the worksheet to the summary</t>
  </si>
  <si>
    <t>GST Figs for transfer</t>
  </si>
  <si>
    <t>Sales Figs for transfer</t>
  </si>
  <si>
    <t>GST COLLECTED</t>
  </si>
  <si>
    <t>GST PAID</t>
  </si>
  <si>
    <t>SELECT INSTALMENT OPTION</t>
  </si>
  <si>
    <t>Note</t>
  </si>
  <si>
    <t>This sheet does not automatically update the BAS Summary whenever it is changed so be sure to use the "Copy Figures" button whenever changes are made here.</t>
  </si>
  <si>
    <t>GST PAYABLE ON SALES</t>
  </si>
  <si>
    <t>GST REFUNDABLE ON PURCHASES</t>
  </si>
  <si>
    <t>This sheet does not automatically update the BAS Summary whenever it is changed so be sure to use the "Copy Figures" button whenever changes are made here.  The GST period must be selected for the transfer to work.</t>
  </si>
  <si>
    <t>PAYG INSTALMENTS</t>
  </si>
  <si>
    <t xml:space="preserve">Figures entered at this sheet must be transferred to the BAS Summary manually unless you use the green "Copy Figures" button to the left.  </t>
  </si>
  <si>
    <t>DESCRIPTION</t>
  </si>
  <si>
    <t>DATE</t>
  </si>
  <si>
    <t>AMOUNT</t>
  </si>
  <si>
    <t>GST LIABILITY FROM GENERAL LEDGER</t>
  </si>
  <si>
    <t>GST LIABILITY FROM ACTIVITY STATEMENTS</t>
  </si>
  <si>
    <t>SALES PER FINANCIAL REPORT</t>
  </si>
  <si>
    <t>PURCHASES PER FINANCIAL REPORT</t>
  </si>
  <si>
    <t>SUMMARY</t>
  </si>
  <si>
    <t>SALES</t>
  </si>
  <si>
    <t>PURCHASES</t>
  </si>
  <si>
    <t>AMOUNTS NOT SUBJECT TO GST</t>
  </si>
  <si>
    <t>PAYABLE
(REFUND)</t>
  </si>
  <si>
    <t>FORM
STATUS</t>
  </si>
  <si>
    <t>PERIOD</t>
  </si>
  <si>
    <t>INCL GST</t>
  </si>
  <si>
    <t>GST COLLECTED
OR INSTALMENT</t>
  </si>
  <si>
    <t>GST
PAID</t>
  </si>
  <si>
    <t>GST
BALANCE</t>
  </si>
  <si>
    <t>GROSS
WAGES</t>
  </si>
  <si>
    <t>PAYG
WITHHELD</t>
  </si>
  <si>
    <t>PAYG
INSTALMENT</t>
  </si>
  <si>
    <t>FBT
INSTALMENT</t>
  </si>
  <si>
    <t>FUEL TAX
CREDITS</t>
  </si>
  <si>
    <t>OTHER</t>
  </si>
  <si>
    <t>PAID IN FULL</t>
  </si>
  <si>
    <t>TOTAL SALES (INCL GST)</t>
  </si>
  <si>
    <t>EXPORT
SALES</t>
  </si>
  <si>
    <t>OTHER
GST-FREE SALES</t>
  </si>
  <si>
    <t>INPUT TAXED SALES</t>
  </si>
  <si>
    <t>TOTAL SALES NOT SUBJECT TO GST</t>
  </si>
  <si>
    <t>SALES SUBJECT TO GST</t>
  </si>
  <si>
    <t>ADJUSTMENTS (IF APPLIC)</t>
  </si>
  <si>
    <t>CORRECTIONS TO PREVIOUS ACT STATS</t>
  </si>
  <si>
    <t xml:space="preserve">TAXABLE
SALES </t>
  </si>
  <si>
    <t>GST ON SALES
(1A ON BAS)</t>
  </si>
  <si>
    <t>TOTAL ADJUSTS /CORRECTS</t>
  </si>
  <si>
    <t>CAPITAL PURCHASES (INCL GST)</t>
  </si>
  <si>
    <t>NON-CAPITAL PURCHASES (INCL GST)</t>
  </si>
  <si>
    <t>TOTAL PURCHASES</t>
  </si>
  <si>
    <t>PURCHASES FOR INPUT TAXED SALES</t>
  </si>
  <si>
    <t>PURCHASES WITHOUT GST IN THE PRICE</t>
  </si>
  <si>
    <t>PRIVATE USE &amp; NON-DEDUCTIBLE</t>
  </si>
  <si>
    <t>PURCHASES NOT SUBJECT TO GST</t>
  </si>
  <si>
    <t>PURCHASES SUBJECT TO GST</t>
  </si>
  <si>
    <t>PURCHASES ON WHICH TO CLAIM GST</t>
  </si>
  <si>
    <t>GST ON PURCHASES
(1B ON BAS)</t>
  </si>
  <si>
    <t>ADJUSTMENTS &amp; CORRECTIONS</t>
  </si>
  <si>
    <t>LESS SALES NOT SUBJECT TO GST</t>
  </si>
  <si>
    <t>LESS PURCHASES NOT SUBJECT TO GST</t>
  </si>
  <si>
    <t>ATO INSTALMENT</t>
  </si>
  <si>
    <t>ESTIMATED TAX FOR THE YEAR</t>
  </si>
  <si>
    <t>VARIED INSTALMENT</t>
  </si>
  <si>
    <t>PAYG INSTALMENT INCOME</t>
  </si>
  <si>
    <t>EITHER
ATO RATE</t>
  </si>
  <si>
    <t>OR
VARIED RATE</t>
  </si>
  <si>
    <t>INSTALMENT AMOUNT</t>
  </si>
  <si>
    <t>PAYG INSTALMENT</t>
  </si>
  <si>
    <t>LESS CREDIT FROM PAYGI VARIATION</t>
  </si>
  <si>
    <t>PAYG INSTALMENT PAYABLE</t>
  </si>
  <si>
    <t>OPTION 1 - INSTALMENT AMOUNT</t>
  </si>
  <si>
    <t>OPTION 2 - INSTALMENT INCOME TIMES RATE</t>
  </si>
  <si>
    <t>INSTALMENT PAYABLE</t>
  </si>
  <si>
    <t>FUEL TAX</t>
  </si>
  <si>
    <t>INTEREST</t>
  </si>
  <si>
    <t>PENALTIES</t>
  </si>
  <si>
    <t>WITHHELD</t>
  </si>
  <si>
    <t>INSTAL</t>
  </si>
  <si>
    <t>CREDITS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</si>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</sst>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0;[Red]\-&quot;$&quot;#,##0"/>
    <numFmt numFmtId="8" formatCode="&quot;$&quot;#,##0.00;[Red]\-&quot;$&quot;#,##0.00"/>
    <numFmt numFmtId="44" formatCode="_-&quot;$&quot;* #,##0.00_-;\-&quot;$&quot;* #,##0.00_-;_-&quot;$&quot;* &quot;-&quot;??_-;_-@_-"/>
    <numFmt numFmtId="43" formatCode="_-* #,##0.00_-;\-* #,##0.00_-;_-* &quot;-&quot;??_-;_-@_-"/>
    <numFmt numFmtId="164" formatCode="&quot;$&quot;#,##0_);[Red]\(&quot;$&quot;#,##0\)"/>
    <numFmt numFmtId="165" formatCode="&quot;$&quot;#,##0.00_);[Red]\(&quot;$&quot;#,##0.00\)"/>
    <numFmt numFmtId="166" formatCode="_(&quot;$&quot;* #,##0.00_);_(&quot;$&quot;* \(#,##0.00\);_(&quot;$&quot;* &quot;-&quot;??_);_(@_)"/>
    <numFmt numFmtId="167" formatCode="_(* #,##0.00_);_(* \(#,##0.00\);_(* &quot;-&quot;??_);_(@_)"/>
    <numFmt numFmtId="168" formatCode="d/mm/yyyy;@"/>
    <numFmt numFmtId="169" formatCode="#,##0.00;[Red]#,##0.00"/>
    <numFmt numFmtId="170" formatCode="#,##0_ ;[Red]\-#,##0\ "/>
    <numFmt numFmtId="171" formatCode="##\ ###\ ###\ ###"/>
    <numFmt numFmtId="172" formatCode="d/mm/yy;@"/>
    <numFmt numFmtId="173" formatCode="#,##0.00_ ;[Red]\-#,##0.00\ "/>
    <numFmt numFmtId="174" formatCode="dd\ mmm\ yyyy"/>
    <numFmt numFmtId="175" formatCode="#,##0_);[Red]\-#,##0_)"/>
    <numFmt numFmtId="176" formatCode="#,##0.00_);[Red]\-#,##0.00_)"/>
    <numFmt numFmtId="177" formatCode="&quot;$&quot;#,##0_);[Red]\-&quot;$&quot;#,##0_)"/>
    <numFmt numFmtId="178" formatCode="&quot;$&quot;#,##0.00_);[Red]\-&quot;$&quot;#,##0.00_)"/>
    <numFmt numFmtId="179" formatCode="\ mmm\ yy"/>
    <numFmt numFmtId="180" formatCode="dd/mm/yyyy;@"/>
    <numFmt numFmtId="181" formatCode="yyyy"/>
    <numFmt numFmtId="182" formatCode="&quot;$&quot;#,##0"/>
    <numFmt numFmtId="183" formatCode="\ mmm\ yyyy"/>
  </numFmts>
  <fonts count="76" x14ac:knownFonts="1">
    <font>
      <sz val="9"/>
      <color theme="1"/>
      <name val="Arial"/>
      <family val="2"/>
    </font>
    <font>
      <b/>
      <sz val="9"/>
      <name val="Arial"/>
      <family val="2"/>
    </font>
    <font>
      <sz val="11"/>
      <color theme="1"/>
      <name val="Calibri"/>
      <family val="2"/>
      <scheme val="minor"/>
    </font>
    <font>
      <b/>
      <sz val="9"/>
      <color theme="0"/>
      <name val="Arial"/>
      <family val="2"/>
    </font>
    <font>
      <b/>
      <sz val="9"/>
      <color rgb="FFFF0000"/>
      <name val="Arial"/>
      <family val="2"/>
    </font>
    <font>
      <sz val="9"/>
      <color theme="0"/>
      <name val="Arial"/>
      <family val="2"/>
    </font>
    <font>
      <sz val="9"/>
      <color theme="2" tint="-0.749961851863155"/>
      <name val="Arial"/>
      <family val="2"/>
    </font>
    <font>
      <b/>
      <sz val="11"/>
      <color theme="0"/>
      <name val="Arial"/>
      <family val="2"/>
    </font>
    <font>
      <b/>
      <sz val="9"/>
      <color theme="2" tint="-0.749961851863155"/>
      <name val="Arial"/>
      <family val="2"/>
    </font>
    <font>
      <b/>
      <sz val="11"/>
      <color theme="4" tint="-0.499984740745262"/>
      <name val="Arial"/>
      <family val="2"/>
    </font>
    <font>
      <b/>
      <sz val="11"/>
      <color theme="3" tint="-0.24994659260841701"/>
      <name val="Arial"/>
      <family val="2"/>
    </font>
    <font>
      <b/>
      <sz val="9"/>
      <color theme="2" tint="-0.749992370372631"/>
      <name val="Arial"/>
      <family val="2"/>
    </font>
    <font>
      <b/>
      <sz val="9"/>
      <color theme="4" tint="-0.499984740745262"/>
      <name val="Arial"/>
      <family val="2"/>
    </font>
    <font>
      <b/>
      <sz val="10"/>
      <color theme="2" tint="-0.749961851863155"/>
      <name val="Arial Narrow"/>
      <family val="2"/>
    </font>
    <font>
      <sz val="9"/>
      <color theme="4" tint="-0.499984740745262"/>
      <name val="Arial"/>
      <family val="2"/>
    </font>
    <font>
      <b/>
      <sz val="9"/>
      <color rgb="FF00B050"/>
      <name val="Arial"/>
      <family val="2"/>
    </font>
    <font>
      <b/>
      <u/>
      <sz val="9"/>
      <color theme="2" tint="-0.749961851863155"/>
      <name val="Arial"/>
      <family val="2"/>
    </font>
    <font>
      <sz val="10"/>
      <color theme="2" tint="-0.749961851863155"/>
      <name val="Arial"/>
      <family val="2"/>
    </font>
    <font>
      <sz val="9"/>
      <color theme="2" tint="-0.749992370372631"/>
      <name val="Arial"/>
      <family val="2"/>
    </font>
    <font>
      <u/>
      <sz val="9"/>
      <color theme="10"/>
      <name val="Arial"/>
      <family val="2"/>
    </font>
    <font>
      <sz val="9"/>
      <color theme="1"/>
      <name val="Arial"/>
      <family val="2"/>
    </font>
    <font>
      <sz val="9"/>
      <name val="Arial"/>
      <family val="2"/>
    </font>
    <font>
      <sz val="12"/>
      <color theme="0"/>
      <name val="Arial"/>
      <family val="2"/>
    </font>
    <font>
      <u/>
      <sz val="10"/>
      <color theme="0"/>
      <name val="Arial"/>
      <family val="2"/>
    </font>
    <font>
      <u/>
      <sz val="9"/>
      <color theme="0"/>
      <name val="Arial"/>
      <family val="2"/>
    </font>
    <font>
      <sz val="10"/>
      <color theme="0"/>
      <name val="Arial"/>
      <family val="2"/>
    </font>
    <font>
      <sz val="10"/>
      <name val="Arial"/>
      <family val="2"/>
    </font>
    <font>
      <b/>
      <u/>
      <sz val="9"/>
      <color theme="2" tint="-0.749992370372631"/>
      <name val="Arial"/>
      <family val="2"/>
    </font>
    <font>
      <sz val="9"/>
      <color theme="0" tint="-0.249977111117893"/>
      <name val="Arial"/>
      <family val="2"/>
    </font>
    <font>
      <sz val="10"/>
      <color theme="4"/>
      <name val="Arial Narrow"/>
      <family val="2"/>
    </font>
    <font>
      <b/>
      <sz val="18"/>
      <color theme="0"/>
      <name val="Arial"/>
      <family val="2"/>
    </font>
    <font>
      <sz val="10"/>
      <color theme="0"/>
      <name val="Arial Narrow"/>
      <family val="2"/>
    </font>
    <font>
      <sz val="11"/>
      <color theme="4"/>
      <name val="Times New Roman"/>
      <family val="1"/>
    </font>
    <font>
      <b/>
      <sz val="12"/>
      <color theme="0"/>
      <name val="Arial Narrow"/>
      <family val="2"/>
    </font>
    <font>
      <b/>
      <sz val="12"/>
      <color theme="0" tint="-0.14999847407452621"/>
      <name val="Arial Narrow"/>
      <family val="2"/>
    </font>
    <font>
      <sz val="9"/>
      <color indexed="81"/>
      <name val="Arial"/>
      <family val="2"/>
    </font>
    <font>
      <sz val="10"/>
      <color theme="2" tint="-0.749961851863155"/>
      <name val="Arial Black"/>
      <family val="2"/>
    </font>
    <font>
      <sz val="9"/>
      <color rgb="FF006100"/>
      <name val="Arial"/>
      <family val="2"/>
    </font>
    <font>
      <sz val="9"/>
      <color rgb="FF9C0006"/>
      <name val="Arial"/>
      <family val="2"/>
    </font>
    <font>
      <sz val="9"/>
      <color rgb="FF9C6500"/>
      <name val="Arial"/>
      <family val="2"/>
    </font>
    <font>
      <u/>
      <sz val="11"/>
      <color theme="10"/>
      <name val="Calibri"/>
      <family val="2"/>
    </font>
    <font>
      <b/>
      <sz val="9"/>
      <color theme="4" tint="-0.249977111117893"/>
      <name val="Arial"/>
      <family val="2"/>
    </font>
    <font>
      <sz val="8"/>
      <color theme="4" tint="-0.249977111117893"/>
      <name val="Arial"/>
      <family val="2"/>
    </font>
    <font>
      <sz val="9"/>
      <color theme="4" tint="-0.249977111117893"/>
      <name val="Arial"/>
      <family val="2"/>
    </font>
    <font>
      <b/>
      <u/>
      <sz val="8"/>
      <color theme="4" tint="-0.249977111117893"/>
      <name val="Arial"/>
      <family val="2"/>
    </font>
    <font>
      <b/>
      <sz val="8"/>
      <color theme="4" tint="-0.249977111117893"/>
      <name val="Arial"/>
      <family val="2"/>
    </font>
    <font>
      <b/>
      <u val="singleAccounting"/>
      <sz val="9"/>
      <color theme="4" tint="-0.24994659260841701"/>
      <name val="Arial"/>
      <family val="2"/>
    </font>
    <font>
      <sz val="9"/>
      <color rgb="FFFF0000"/>
      <name val="Arial"/>
      <family val="2"/>
    </font>
    <font>
      <b/>
      <sz val="13"/>
      <color theme="3"/>
      <name val="Arial"/>
      <family val="2"/>
    </font>
    <font>
      <u/>
      <sz val="10"/>
      <color theme="4" tint="-0.24994659260841701"/>
      <name val="Arial Black"/>
      <family val="2"/>
    </font>
    <font>
      <i/>
      <sz val="8"/>
      <color theme="0" tint="-0.499984740745262"/>
      <name val="Arial"/>
      <family val="2"/>
    </font>
    <font>
      <sz val="8"/>
      <color theme="2" tint="-0.749961851863155"/>
      <name val="Arial"/>
      <family val="2"/>
    </font>
    <font>
      <b/>
      <u/>
      <sz val="8"/>
      <color theme="2" tint="-0.749961851863155"/>
      <name val="Arial"/>
      <family val="2"/>
    </font>
    <font>
      <b/>
      <u/>
      <sz val="8"/>
      <color theme="2" tint="-0.749992370372631"/>
      <name val="Arial"/>
      <family val="2"/>
    </font>
    <font>
      <sz val="14"/>
      <color rgb="FF00B050"/>
      <name val="Wingdings"/>
      <charset val="2"/>
    </font>
    <font>
      <sz val="8"/>
      <color theme="2" tint="-0.749992370372631"/>
      <name val="Arial"/>
      <family val="2"/>
    </font>
    <font>
      <b/>
      <sz val="8"/>
      <color theme="2" tint="-0.749992370372631"/>
      <name val="Arial"/>
      <family val="2"/>
    </font>
    <font>
      <i/>
      <sz val="8"/>
      <color theme="2" tint="-0.749992370372631"/>
      <name val="Arial"/>
      <family val="2"/>
    </font>
    <font>
      <sz val="10"/>
      <color theme="0" tint="-0.499984740745262"/>
      <name val="Arial Black"/>
      <family val="2"/>
    </font>
    <font>
      <b/>
      <sz val="11"/>
      <color theme="4" tint="-0.249977111117893"/>
      <name val="Arial Narrow"/>
      <family val="2"/>
    </font>
    <font>
      <b/>
      <sz val="9"/>
      <color indexed="81"/>
      <name val="Arial"/>
      <family val="2"/>
    </font>
    <font>
      <b/>
      <sz val="10"/>
      <color theme="2" tint="-0.749961851863155"/>
      <name val="Arial"/>
      <family val="2"/>
    </font>
    <font>
      <b/>
      <sz val="10"/>
      <color rgb="FF00B050"/>
      <name val="Arial"/>
      <family val="2"/>
    </font>
    <font>
      <sz val="8"/>
      <color theme="0" tint="-0.499984740745262"/>
      <name val="Arial"/>
      <family val="2"/>
    </font>
    <font>
      <sz val="9"/>
      <color theme="4" tint="-0.24994659260841701"/>
      <name val="Arial Black"/>
      <family val="2"/>
    </font>
    <font>
      <b/>
      <sz val="9"/>
      <color theme="1"/>
      <name val="Arial"/>
      <family val="2"/>
    </font>
    <font>
      <b/>
      <sz val="8"/>
      <color theme="1"/>
      <name val="Arial Narrow"/>
      <family val="2"/>
    </font>
    <font>
      <b/>
      <sz val="9"/>
      <color theme="1"/>
      <name val="Arial Narrow"/>
      <family val="2"/>
    </font>
    <font>
      <sz val="8"/>
      <color rgb="FF3B3838"/>
      <name val="Arial"/>
      <family val="2"/>
    </font>
    <font>
      <b/>
      <sz val="12"/>
      <color theme="4" tint="-0.24994659260841701"/>
      <name val="Arial Narrow"/>
      <family val="2"/>
    </font>
    <font>
      <sz val="9"/>
      <color theme="4" tint="-0.24994659260841701"/>
      <name val="Arial Narrow"/>
      <family val="2"/>
    </font>
    <font>
      <sz val="11"/>
      <color theme="4" tint="-0.24994659260841701"/>
      <name val="Arial Narrow"/>
      <family val="2"/>
    </font>
    <font>
      <sz val="11"/>
      <color theme="2" tint="-0.749961851863155"/>
      <name val="Arial Narrow"/>
      <family val="2"/>
    </font>
    <font>
      <b/>
      <u val="singleAccounting"/>
      <sz val="9"/>
      <color theme="2" tint="-0.749992370372631"/>
      <name val="Arial"/>
      <family val="2"/>
    </font>
    <font>
      <b/>
      <sz val="12"/>
      <color theme="4" tint="-0.249977111117893"/>
      <name val="Arial Narrow"/>
      <family val="2"/>
    </font>
    <font>
      <sz val="9"/>
      <color theme="4" tint="-0.499984740745262"/>
      <name val="Arial Narrow"/>
      <family val="2"/>
    </font>
  </fonts>
  <fills count="22">
    <fill>
      <patternFill patternType="none"/>
    </fill>
    <fill>
      <patternFill patternType="gray125"/>
    </fill>
    <fill>
      <patternFill patternType="solid">
        <fgColor theme="0"/>
        <bgColor indexed="64"/>
      </patternFill>
    </fill>
    <fill>
      <patternFill patternType="mediumGray">
        <fgColor theme="0"/>
        <bgColor rgb="FFFFFF00"/>
      </patternFill>
    </fill>
    <fill>
      <patternFill patternType="solid">
        <fgColor theme="4"/>
        <bgColor indexed="64"/>
      </patternFill>
    </fill>
    <fill>
      <patternFill patternType="solid">
        <fgColor theme="4" tint="-0.499984740745262"/>
        <bgColor indexed="64"/>
      </patternFill>
    </fill>
    <fill>
      <patternFill patternType="solid">
        <fgColor theme="0" tint="-4.9989318521683403E-2"/>
        <bgColor auto="1"/>
      </patternFill>
    </fill>
    <fill>
      <patternFill patternType="solid">
        <fgColor rgb="FFFF0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mediumGray">
        <fgColor theme="0"/>
        <bgColor theme="0" tint="-4.9989318521683403E-2"/>
      </patternFill>
    </fill>
    <fill>
      <patternFill patternType="solid">
        <fgColor rgb="FFFFFF00"/>
        <bgColor indexed="64"/>
      </patternFill>
    </fill>
    <fill>
      <patternFill patternType="solid">
        <fgColor rgb="FFFFFFCC"/>
      </patternFill>
    </fill>
    <fill>
      <patternFill patternType="solid">
        <fgColor theme="4"/>
        <bgColor auto="1"/>
      </patternFill>
    </fill>
    <fill>
      <patternFill patternType="solid">
        <fgColor rgb="FFC6EFCE"/>
      </patternFill>
    </fill>
    <fill>
      <patternFill patternType="solid">
        <fgColor rgb="FFFFC7CE"/>
      </patternFill>
    </fill>
    <fill>
      <patternFill patternType="solid">
        <fgColor rgb="FFFFEB9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0" tint="-0.14996795556505021"/>
        <bgColor indexed="64"/>
      </patternFill>
    </fill>
    <fill>
      <patternFill patternType="solid">
        <fgColor rgb="FFECF4FA"/>
        <bgColor indexed="64"/>
      </patternFill>
    </fill>
    <fill>
      <patternFill patternType="mediumGray">
        <fgColor theme="0"/>
        <bgColor rgb="FFFFFFCD"/>
      </patternFill>
    </fill>
  </fills>
  <borders count="12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969696"/>
      </left>
      <right style="thin">
        <color rgb="FF969696"/>
      </right>
      <top style="thin">
        <color rgb="FF969696"/>
      </top>
      <bottom style="hair">
        <color rgb="FF969696"/>
      </bottom>
      <diagonal/>
    </border>
    <border>
      <left style="thin">
        <color rgb="FF969696"/>
      </left>
      <right style="thin">
        <color rgb="FF969696"/>
      </right>
      <top style="hair">
        <color rgb="FF969696"/>
      </top>
      <bottom style="hair">
        <color rgb="FF969696"/>
      </bottom>
      <diagonal/>
    </border>
    <border>
      <left style="thin">
        <color rgb="FF969696"/>
      </left>
      <right style="thin">
        <color rgb="FF969696"/>
      </right>
      <top style="hair">
        <color rgb="FF969696"/>
      </top>
      <bottom style="thin">
        <color rgb="FF969696"/>
      </bottom>
      <diagonal/>
    </border>
    <border>
      <left style="thin">
        <color rgb="FF969696"/>
      </left>
      <right style="thin">
        <color rgb="FF969696"/>
      </right>
      <top/>
      <bottom style="hair">
        <color rgb="FF969696"/>
      </bottom>
      <diagonal/>
    </border>
    <border>
      <left style="thin">
        <color rgb="FF969696"/>
      </left>
      <right style="thin">
        <color rgb="FF969696"/>
      </right>
      <top style="thin">
        <color rgb="FF969696"/>
      </top>
      <bottom style="thin">
        <color rgb="FF969696"/>
      </bottom>
      <diagonal/>
    </border>
    <border>
      <left style="thin">
        <color rgb="FF969696"/>
      </left>
      <right/>
      <top style="thin">
        <color rgb="FF969696"/>
      </top>
      <bottom style="thin">
        <color rgb="FF969696"/>
      </bottom>
      <diagonal/>
    </border>
    <border>
      <left/>
      <right style="thin">
        <color rgb="FF969696"/>
      </right>
      <top style="thin">
        <color rgb="FF969696"/>
      </top>
      <bottom style="thin">
        <color rgb="FF969696"/>
      </bottom>
      <diagonal/>
    </border>
    <border>
      <left/>
      <right style="thin">
        <color rgb="FF969696"/>
      </right>
      <top/>
      <bottom style="hair">
        <color rgb="FF969696"/>
      </bottom>
      <diagonal/>
    </border>
    <border>
      <left/>
      <right style="thin">
        <color rgb="FF969696"/>
      </right>
      <top style="hair">
        <color rgb="FF969696"/>
      </top>
      <bottom style="hair">
        <color rgb="FF969696"/>
      </bottom>
      <diagonal/>
    </border>
    <border>
      <left/>
      <right style="thin">
        <color rgb="FF969696"/>
      </right>
      <top style="thin">
        <color rgb="FF969696"/>
      </top>
      <bottom style="hair">
        <color rgb="FF969696"/>
      </bottom>
      <diagonal/>
    </border>
    <border>
      <left/>
      <right style="thin">
        <color rgb="FF969696"/>
      </right>
      <top style="hair">
        <color rgb="FF969696"/>
      </top>
      <bottom style="thin">
        <color rgb="FF969696"/>
      </bottom>
      <diagonal/>
    </border>
    <border>
      <left/>
      <right/>
      <top/>
      <bottom style="thin">
        <color theme="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hair">
        <color theme="0" tint="-0.499984740745262"/>
      </top>
      <bottom style="hair">
        <color theme="0" tint="-0.499984740745262"/>
      </bottom>
      <diagonal/>
    </border>
    <border>
      <left/>
      <right/>
      <top/>
      <bottom style="medium">
        <color theme="4" tint="-0.499984740745262"/>
      </bottom>
      <diagonal/>
    </border>
    <border>
      <left/>
      <right/>
      <top/>
      <bottom style="medium">
        <color theme="3"/>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4"/>
      </left>
      <right/>
      <top style="thin">
        <color theme="4"/>
      </top>
      <bottom style="hair">
        <color theme="4"/>
      </bottom>
      <diagonal/>
    </border>
    <border>
      <left/>
      <right style="thin">
        <color theme="4"/>
      </right>
      <top style="thin">
        <color theme="4"/>
      </top>
      <bottom style="hair">
        <color theme="4"/>
      </bottom>
      <diagonal/>
    </border>
    <border>
      <left style="thin">
        <color theme="4"/>
      </left>
      <right/>
      <top style="hair">
        <color theme="4"/>
      </top>
      <bottom style="thin">
        <color theme="4"/>
      </bottom>
      <diagonal/>
    </border>
    <border>
      <left/>
      <right style="thin">
        <color theme="4"/>
      </right>
      <top style="hair">
        <color theme="4"/>
      </top>
      <bottom style="thin">
        <color theme="4"/>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bottom style="thin">
        <color theme="4"/>
      </bottom>
      <diagonal/>
    </border>
    <border>
      <left/>
      <right style="thin">
        <color theme="4"/>
      </right>
      <top/>
      <bottom style="thin">
        <color theme="4"/>
      </bottom>
      <diagonal/>
    </border>
    <border>
      <left/>
      <right/>
      <top style="thin">
        <color theme="4"/>
      </top>
      <bottom style="hair">
        <color theme="4"/>
      </bottom>
      <diagonal/>
    </border>
    <border>
      <left/>
      <right/>
      <top style="hair">
        <color theme="4"/>
      </top>
      <bottom style="thin">
        <color theme="4"/>
      </bottom>
      <diagonal/>
    </border>
    <border>
      <left style="thin">
        <color theme="0" tint="-0.499984740745262"/>
      </left>
      <right style="thin">
        <color theme="0" tint="-0.499984740745262"/>
      </right>
      <top style="thin">
        <color theme="0" tint="-0.499984740745262"/>
      </top>
      <bottom style="hair">
        <color theme="0" tint="-0.499984740745262"/>
      </bottom>
      <diagonal/>
    </border>
    <border>
      <left style="thin">
        <color theme="0" tint="-0.499984740745262"/>
      </left>
      <right style="thin">
        <color theme="0" tint="-0.499984740745262"/>
      </right>
      <top style="hair">
        <color theme="0" tint="-0.499984740745262"/>
      </top>
      <bottom style="thin">
        <color theme="0" tint="-0.499984740745262"/>
      </bottom>
      <diagonal/>
    </border>
    <border>
      <left/>
      <right style="thin">
        <color theme="0" tint="-0.499984740745262"/>
      </right>
      <top style="hair">
        <color theme="0" tint="-0.499984740745262"/>
      </top>
      <bottom style="hair">
        <color theme="0" tint="-0.499984740745262"/>
      </bottom>
      <diagonal/>
    </border>
    <border>
      <left style="thin">
        <color theme="0" tint="-0.499984740745262"/>
      </left>
      <right style="thin">
        <color theme="0" tint="-0.499984740745262"/>
      </right>
      <top style="hair">
        <color theme="0" tint="-0.499984740745262"/>
      </top>
      <bottom/>
      <diagonal/>
    </border>
    <border>
      <left/>
      <right/>
      <top style="thin">
        <color theme="0" tint="-0.499984740745262"/>
      </top>
      <bottom/>
      <diagonal/>
    </border>
    <border>
      <left style="thin">
        <color theme="0" tint="-0.499984740745262"/>
      </left>
      <right style="thin">
        <color theme="0" tint="-0.499984740745262"/>
      </right>
      <top/>
      <bottom style="hair">
        <color theme="0" tint="-0.499984740745262"/>
      </bottom>
      <diagonal/>
    </border>
    <border>
      <left/>
      <right style="thin">
        <color theme="0" tint="-0.499984740745262"/>
      </right>
      <top style="hair">
        <color theme="0" tint="-0.499984740745262"/>
      </top>
      <bottom/>
      <diagonal/>
    </border>
    <border>
      <left/>
      <right style="hair">
        <color theme="0" tint="-0.499984740745262"/>
      </right>
      <top/>
      <bottom/>
      <diagonal/>
    </border>
    <border>
      <left style="thin">
        <color theme="0" tint="-0.499984740745262"/>
      </left>
      <right/>
      <top style="thin">
        <color theme="0" tint="-0.499984740745262"/>
      </top>
      <bottom style="thin">
        <color theme="0" tint="-0.499984740745262"/>
      </bottom>
      <diagonal/>
    </border>
    <border>
      <left/>
      <right style="thin">
        <color indexed="64"/>
      </right>
      <top style="thin">
        <color indexed="64"/>
      </top>
      <bottom/>
      <diagonal/>
    </border>
    <border>
      <left/>
      <right/>
      <top/>
      <bottom style="thin">
        <color theme="0" tint="-0.499984740745262"/>
      </bottom>
      <diagonal/>
    </border>
    <border>
      <left style="thin">
        <color rgb="FFB2B2B2"/>
      </left>
      <right style="thin">
        <color rgb="FFB2B2B2"/>
      </right>
      <top style="thin">
        <color rgb="FFB2B2B2"/>
      </top>
      <bottom style="thin">
        <color rgb="FFB2B2B2"/>
      </bottom>
      <diagonal/>
    </border>
    <border>
      <left style="thin">
        <color theme="0" tint="-0.24994659260841701"/>
      </left>
      <right style="hair">
        <color theme="0" tint="-0.24994659260841701"/>
      </right>
      <top style="thin">
        <color theme="0" tint="-0.24994659260841701"/>
      </top>
      <bottom style="hair">
        <color theme="0" tint="-0.24994659260841701"/>
      </bottom>
      <diagonal/>
    </border>
    <border>
      <left style="hair">
        <color theme="0" tint="-0.24994659260841701"/>
      </left>
      <right style="thin">
        <color theme="0" tint="-0.24994659260841701"/>
      </right>
      <top style="thin">
        <color theme="0" tint="-0.24994659260841701"/>
      </top>
      <bottom style="hair">
        <color theme="0" tint="-0.24994659260841701"/>
      </bottom>
      <diagonal/>
    </border>
    <border>
      <left style="thin">
        <color theme="0" tint="-0.24994659260841701"/>
      </left>
      <right style="hair">
        <color theme="0" tint="-0.24994659260841701"/>
      </right>
      <top style="hair">
        <color theme="0" tint="-0.24994659260841701"/>
      </top>
      <bottom style="thin">
        <color theme="0" tint="-0.24994659260841701"/>
      </bottom>
      <diagonal/>
    </border>
    <border>
      <left style="hair">
        <color theme="0" tint="-0.24994659260841701"/>
      </left>
      <right style="thin">
        <color theme="0" tint="-0.24994659260841701"/>
      </right>
      <top style="hair">
        <color theme="0" tint="-0.24994659260841701"/>
      </top>
      <bottom style="thin">
        <color theme="0" tint="-0.24994659260841701"/>
      </bottom>
      <diagonal/>
    </border>
    <border>
      <left style="thin">
        <color theme="0" tint="-0.24994659260841701"/>
      </left>
      <right style="hair">
        <color theme="0" tint="-0.24994659260841701"/>
      </right>
      <top/>
      <bottom/>
      <diagonal/>
    </border>
    <border>
      <left style="hair">
        <color theme="0" tint="-0.24994659260841701"/>
      </left>
      <right style="thin">
        <color theme="0" tint="-0.24994659260841701"/>
      </right>
      <top/>
      <bottom/>
      <diagonal/>
    </border>
    <border>
      <left/>
      <right/>
      <top style="thin">
        <color theme="0" tint="-0.24994659260841701"/>
      </top>
      <bottom/>
      <diagonal/>
    </border>
    <border>
      <left/>
      <right/>
      <top/>
      <bottom style="thin">
        <color theme="0" tint="-0.24994659260841701"/>
      </bottom>
      <diagonal/>
    </border>
    <border>
      <left style="hair">
        <color theme="0" tint="-0.24994659260841701"/>
      </left>
      <right style="hair">
        <color theme="0" tint="-0.24994659260841701"/>
      </right>
      <top style="thin">
        <color theme="0" tint="-0.24994659260841701"/>
      </top>
      <bottom style="hair">
        <color theme="0" tint="-0.24994659260841701"/>
      </bottom>
      <diagonal/>
    </border>
    <border>
      <left style="thin">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thin">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thin">
        <color theme="0" tint="-0.24994659260841701"/>
      </bottom>
      <diagonal/>
    </border>
    <border>
      <left/>
      <right style="thin">
        <color theme="4"/>
      </right>
      <top style="thin">
        <color theme="4"/>
      </top>
      <bottom style="thin">
        <color theme="4"/>
      </bottom>
      <diagonal/>
    </border>
    <border>
      <left style="thin">
        <color theme="4"/>
      </left>
      <right style="thin">
        <color theme="4"/>
      </right>
      <top style="thin">
        <color theme="4"/>
      </top>
      <bottom style="hair">
        <color theme="4"/>
      </bottom>
      <diagonal/>
    </border>
    <border>
      <left style="thin">
        <color theme="4"/>
      </left>
      <right style="thin">
        <color theme="4"/>
      </right>
      <top style="hair">
        <color theme="4"/>
      </top>
      <bottom style="thin">
        <color theme="4"/>
      </bottom>
      <diagonal/>
    </border>
    <border>
      <left/>
      <right style="thin">
        <color theme="0" tint="-0.499984740745262"/>
      </right>
      <top/>
      <bottom style="hair">
        <color theme="0" tint="-0.49998474074526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bottom style="thin">
        <color theme="0"/>
      </bottom>
      <diagonal/>
    </border>
    <border>
      <left/>
      <right/>
      <top/>
      <bottom style="thick">
        <color theme="4" tint="0.499984740745262"/>
      </bottom>
      <diagonal/>
    </border>
    <border>
      <left style="thin">
        <color theme="0" tint="-0.24994659260841701"/>
      </left>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style="hair">
        <color theme="0" tint="-0.24994659260841701"/>
      </bottom>
      <diagonal/>
    </border>
    <border>
      <left style="thin">
        <color theme="0" tint="-0.24994659260841701"/>
      </left>
      <right style="thin">
        <color theme="0" tint="-0.24994659260841701"/>
      </right>
      <top style="hair">
        <color theme="0" tint="-0.24994659260841701"/>
      </top>
      <bottom style="thin">
        <color theme="0" tint="-0.24994659260841701"/>
      </bottom>
      <diagonal/>
    </border>
    <border>
      <left style="thin">
        <color theme="0" tint="-0.24994659260841701"/>
      </left>
      <right style="thin">
        <color theme="0" tint="-0.24994659260841701"/>
      </right>
      <top style="hair">
        <color theme="0" tint="-0.24994659260841701"/>
      </top>
      <bottom/>
      <diagonal/>
    </border>
    <border>
      <left style="thin">
        <color theme="0" tint="-0.24994659260841701"/>
      </left>
      <right/>
      <top style="thin">
        <color theme="0" tint="-0.24994659260841701"/>
      </top>
      <bottom/>
      <diagonal/>
    </border>
    <border>
      <left style="hair">
        <color theme="0" tint="-0.24994659260841701"/>
      </left>
      <right style="hair">
        <color theme="0" tint="-0.24994659260841701"/>
      </right>
      <top style="thin">
        <color theme="0" tint="-0.24994659260841701"/>
      </top>
      <bottom/>
      <diagonal/>
    </border>
    <border>
      <left style="thin">
        <color theme="0" tint="-0.24994659260841701"/>
      </left>
      <right/>
      <top style="hair">
        <color theme="0" tint="-0.24994659260841701"/>
      </top>
      <bottom style="hair">
        <color theme="0" tint="-0.24994659260841701"/>
      </bottom>
      <diagonal/>
    </border>
    <border>
      <left/>
      <right style="thin">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bottom style="hair">
        <color theme="0" tint="-0.24994659260841701"/>
      </bottom>
      <diagonal/>
    </border>
    <border>
      <left style="thin">
        <color theme="0" tint="-0.24994659260841701"/>
      </left>
      <right style="thin">
        <color theme="0" tint="-0.24994659260841701"/>
      </right>
      <top style="hair">
        <color theme="0" tint="-0.24994659260841701"/>
      </top>
      <bottom style="hair">
        <color theme="0" tint="-0.24994659260841701"/>
      </bottom>
      <diagonal/>
    </border>
    <border>
      <left style="hair">
        <color theme="0" tint="-0.24994659260841701"/>
      </left>
      <right style="thin">
        <color theme="0" tint="-0.24994659260841701"/>
      </right>
      <top style="hair">
        <color theme="0" tint="-0.24994659260841701"/>
      </top>
      <bottom/>
      <diagonal/>
    </border>
    <border>
      <left style="thin">
        <color theme="0" tint="-0.24994659260841701"/>
      </left>
      <right style="thin">
        <color theme="0" tint="-0.24994659260841701"/>
      </right>
      <top/>
      <bottom style="hair">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style="thin">
        <color theme="0" tint="-0.24994659260841701"/>
      </left>
      <right/>
      <top style="thin">
        <color theme="0" tint="-0.24994659260841701"/>
      </top>
      <bottom style="hair">
        <color theme="0" tint="-0.24994659260841701"/>
      </bottom>
      <diagonal/>
    </border>
    <border>
      <left style="thin">
        <color theme="0" tint="-0.24994659260841701"/>
      </left>
      <right/>
      <top style="hair">
        <color theme="0" tint="-0.24994659260841701"/>
      </top>
      <bottom style="thin">
        <color theme="0" tint="-0.24994659260841701"/>
      </bottom>
      <diagonal/>
    </border>
    <border>
      <left style="hair">
        <color theme="0" tint="-0.24994659260841701"/>
      </left>
      <right/>
      <top style="thin">
        <color theme="0" tint="-0.24994659260841701"/>
      </top>
      <bottom style="hair">
        <color theme="0" tint="-0.24994659260841701"/>
      </bottom>
      <diagonal/>
    </border>
    <border>
      <left style="hair">
        <color theme="0" tint="-0.24994659260841701"/>
      </left>
      <right/>
      <top style="hair">
        <color theme="0" tint="-0.24994659260841701"/>
      </top>
      <bottom style="hair">
        <color theme="0" tint="-0.24994659260841701"/>
      </bottom>
      <diagonal/>
    </border>
    <border>
      <left style="hair">
        <color theme="0" tint="-0.24994659260841701"/>
      </left>
      <right/>
      <top style="hair">
        <color theme="0" tint="-0.24994659260841701"/>
      </top>
      <bottom style="thin">
        <color theme="0" tint="-0.24994659260841701"/>
      </bottom>
      <diagonal/>
    </border>
    <border>
      <left style="thin">
        <color theme="0" tint="-0.24994659260841701"/>
      </left>
      <right style="hair">
        <color theme="0" tint="-0.24994659260841701"/>
      </right>
      <top style="hair">
        <color theme="0" tint="-0.24994659260841701"/>
      </top>
      <bottom/>
      <diagonal/>
    </border>
    <border>
      <left style="thin">
        <color theme="0" tint="-0.24994659260841701"/>
      </left>
      <right style="hair">
        <color theme="0" tint="-0.24994659260841701"/>
      </right>
      <top style="thin">
        <color theme="0" tint="-0.24994659260841701"/>
      </top>
      <bottom style="thin">
        <color theme="0" tint="-0.24994659260841701"/>
      </bottom>
      <diagonal/>
    </border>
    <border>
      <left style="hair">
        <color theme="0" tint="-0.24994659260841701"/>
      </left>
      <right/>
      <top style="hair">
        <color theme="0" tint="-0.24994659260841701"/>
      </top>
      <bottom/>
      <diagonal/>
    </border>
    <border>
      <left style="thin">
        <color theme="0" tint="-0.24994659260841701"/>
      </left>
      <right/>
      <top style="hair">
        <color theme="0" tint="-0.24994659260841701"/>
      </top>
      <bottom/>
      <diagonal/>
    </border>
    <border>
      <left style="hair">
        <color theme="0" tint="-0.24994659260841701"/>
      </left>
      <right style="hair">
        <color theme="0" tint="-0.24994659260841701"/>
      </right>
      <top style="hair">
        <color theme="0" tint="-0.24994659260841701"/>
      </top>
      <bottom/>
      <diagonal/>
    </border>
    <border>
      <left style="hair">
        <color theme="0" tint="-0.24994659260841701"/>
      </left>
      <right/>
      <top style="thin">
        <color theme="0" tint="-0.24994659260841701"/>
      </top>
      <bottom style="thin">
        <color theme="0" tint="-0.24994659260841701"/>
      </bottom>
      <diagonal/>
    </border>
    <border>
      <left style="hair">
        <color theme="0" tint="-0.24994659260841701"/>
      </left>
      <right style="hair">
        <color theme="0" tint="-0.24994659260841701"/>
      </right>
      <top style="thin">
        <color theme="0" tint="-0.24994659260841701"/>
      </top>
      <bottom style="thin">
        <color theme="0" tint="-0.24994659260841701"/>
      </bottom>
      <diagonal/>
    </border>
    <border>
      <left style="thin">
        <color theme="0" tint="-0.24994659260841701"/>
      </left>
      <right style="hair">
        <color theme="0" tint="-0.24994659260841701"/>
      </right>
      <top style="thin">
        <color theme="0" tint="-0.24994659260841701"/>
      </top>
      <bottom/>
      <diagonal/>
    </border>
    <border>
      <left style="thin">
        <color theme="0" tint="-0.24994659260841701"/>
      </left>
      <right style="hair">
        <color theme="0" tint="-0.24994659260841701"/>
      </right>
      <top/>
      <bottom style="hair">
        <color theme="0" tint="-0.24994659260841701"/>
      </bottom>
      <diagonal/>
    </border>
    <border>
      <left style="hair">
        <color theme="0" tint="-0.24994659260841701"/>
      </left>
      <right/>
      <top/>
      <bottom style="hair">
        <color theme="0" tint="-0.24994659260841701"/>
      </bottom>
      <diagonal/>
    </border>
    <border>
      <left style="hair">
        <color theme="0" tint="-0.24994659260841701"/>
      </left>
      <right/>
      <top style="thin">
        <color theme="0" tint="-0.24994659260841701"/>
      </top>
      <bottom/>
      <diagonal/>
    </border>
    <border>
      <left/>
      <right style="thin">
        <color theme="0" tint="-0.24994659260841701"/>
      </right>
      <top style="hair">
        <color theme="0" tint="-0.24994659260841701"/>
      </top>
      <bottom style="thin">
        <color theme="0" tint="-0.24994659260841701"/>
      </bottom>
      <diagonal/>
    </border>
    <border>
      <left/>
      <right style="thick">
        <color theme="4"/>
      </right>
      <top/>
      <bottom/>
      <diagonal/>
    </border>
    <border>
      <left/>
      <right style="thick">
        <color theme="4"/>
      </right>
      <top/>
      <bottom style="thin">
        <color theme="4"/>
      </bottom>
      <diagonal/>
    </border>
    <border>
      <left/>
      <right style="thick">
        <color theme="4"/>
      </right>
      <top style="thin">
        <color theme="4"/>
      </top>
      <bottom/>
      <diagonal/>
    </border>
    <border>
      <left style="hair">
        <color theme="0" tint="-0.499984740745262"/>
      </left>
      <right/>
      <top/>
      <bottom/>
      <diagonal/>
    </border>
    <border>
      <left style="hair">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24994659260841701"/>
      </top>
      <bottom style="hair">
        <color theme="0" tint="-0.24994659260841701"/>
      </bottom>
      <diagonal/>
    </border>
    <border>
      <left/>
      <right/>
      <top style="hair">
        <color theme="0" tint="-0.24994659260841701"/>
      </top>
      <bottom style="thin">
        <color theme="0" tint="-0.24994659260841701"/>
      </bottom>
      <diagonal/>
    </border>
    <border>
      <left/>
      <right/>
      <top/>
      <bottom style="hair">
        <color theme="0" tint="-0.24994659260841701"/>
      </bottom>
      <diagonal/>
    </border>
    <border>
      <left/>
      <right/>
      <top style="hair">
        <color theme="0" tint="-0.24994659260841701"/>
      </top>
      <bottom style="hair">
        <color theme="0" tint="-0.24994659260841701"/>
      </bottom>
      <diagonal/>
    </border>
    <border>
      <left/>
      <right/>
      <top style="hair">
        <color theme="0" tint="-0.24994659260841701"/>
      </top>
      <bottom/>
      <diagonal/>
    </border>
    <border>
      <left/>
      <right style="hair">
        <color theme="0" tint="-0.24994659260841701"/>
      </right>
      <top style="thin">
        <color theme="0" tint="-0.24994659260841701"/>
      </top>
      <bottom style="hair">
        <color theme="0" tint="-0.24994659260841701"/>
      </bottom>
      <diagonal/>
    </border>
    <border>
      <left/>
      <right style="hair">
        <color theme="0" tint="-0.24994659260841701"/>
      </right>
      <top style="hair">
        <color theme="0" tint="-0.24994659260841701"/>
      </top>
      <bottom style="hair">
        <color theme="0" tint="-0.24994659260841701"/>
      </bottom>
      <diagonal/>
    </border>
    <border>
      <left/>
      <right style="hair">
        <color theme="0" tint="-0.24994659260841701"/>
      </right>
      <top style="hair">
        <color theme="0" tint="-0.24994659260841701"/>
      </top>
      <bottom/>
      <diagonal/>
    </border>
    <border>
      <left style="thin">
        <color theme="0" tint="-0.24994659260841701"/>
      </left>
      <right/>
      <top/>
      <bottom style="hair">
        <color theme="0" tint="-0.24994659260841701"/>
      </bottom>
      <diagonal/>
    </border>
    <border>
      <left style="thin">
        <color theme="0" tint="-0.24994659260841701"/>
      </left>
      <right/>
      <top/>
      <bottom/>
      <diagonal/>
    </border>
    <border>
      <left/>
      <right style="hair">
        <color theme="0" tint="-0.24994659260841701"/>
      </right>
      <top/>
      <bottom style="hair">
        <color theme="0" tint="-0.24994659260841701"/>
      </bottom>
      <diagonal/>
    </border>
    <border>
      <left/>
      <right style="thin">
        <color theme="0" tint="-0.24994659260841701"/>
      </right>
      <top/>
      <bottom/>
      <diagonal/>
    </border>
    <border>
      <left/>
      <right style="thin">
        <color theme="0" tint="-0.24994659260841701"/>
      </right>
      <top/>
      <bottom style="thin">
        <color theme="0" tint="-0.24994659260841701"/>
      </bottom>
      <diagonal/>
    </border>
    <border>
      <left/>
      <right style="thin">
        <color theme="0" tint="-0.24994659260841701"/>
      </right>
      <top style="thin">
        <color theme="0" tint="-0.24994659260841701"/>
      </top>
      <bottom style="hair">
        <color theme="0" tint="-0.24994659260841701"/>
      </bottom>
      <diagonal/>
    </border>
    <border>
      <left/>
      <right style="thin">
        <color theme="0" tint="-0.24994659260841701"/>
      </right>
      <top style="thin">
        <color theme="0" tint="-0.24994659260841701"/>
      </top>
      <bottom/>
      <diagonal/>
    </border>
    <border>
      <left/>
      <right style="hair">
        <color theme="0" tint="-0.24994659260841701"/>
      </right>
      <top style="hair">
        <color theme="0" tint="-0.24994659260841701"/>
      </top>
      <bottom style="thin">
        <color theme="0" tint="-0.24994659260841701"/>
      </bottom>
      <diagonal/>
    </border>
    <border>
      <left style="hair">
        <color theme="0" tint="-0.24994659260841701"/>
      </left>
      <right style="thin">
        <color theme="0" tint="-0.24994659260841701"/>
      </right>
      <top/>
      <bottom style="hair">
        <color theme="0" tint="-0.2499465926084170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s>
  <cellStyleXfs count="104">
    <xf numFmtId="0" fontId="0" fillId="0" borderId="0"/>
    <xf numFmtId="167" fontId="2" fillId="0" borderId="0" applyFont="0" applyFill="0" applyBorder="0" applyAlignment="0" applyProtection="0"/>
    <xf numFmtId="0" fontId="10" fillId="0" borderId="19" applyNumberFormat="0" applyFill="0" applyAlignment="0" applyProtection="0"/>
    <xf numFmtId="0" fontId="6" fillId="2" borderId="0" applyNumberFormat="0" applyBorder="0" applyAlignment="0">
      <alignment horizontal="center"/>
      <protection hidden="1"/>
    </xf>
    <xf numFmtId="166" fontId="7" fillId="4" borderId="0">
      <alignment vertical="center"/>
      <protection hidden="1"/>
    </xf>
    <xf numFmtId="166" fontId="7" fillId="4" borderId="15">
      <alignment vertical="center"/>
      <protection hidden="1"/>
    </xf>
    <xf numFmtId="0" fontId="3" fillId="5" borderId="16">
      <alignment horizontal="center" vertical="center"/>
      <protection hidden="1"/>
    </xf>
    <xf numFmtId="167" fontId="8" fillId="9" borderId="16">
      <alignment horizontal="left" vertical="center"/>
      <protection hidden="1"/>
    </xf>
    <xf numFmtId="38" fontId="6" fillId="0" borderId="17">
      <alignment vertical="center"/>
      <protection locked="0"/>
    </xf>
    <xf numFmtId="175" fontId="8" fillId="3" borderId="16">
      <alignment vertical="center"/>
      <protection hidden="1"/>
    </xf>
    <xf numFmtId="40" fontId="6" fillId="0" borderId="17">
      <protection locked="0"/>
    </xf>
    <xf numFmtId="176" fontId="6" fillId="0" borderId="17">
      <alignment vertical="center"/>
      <protection locked="0"/>
    </xf>
    <xf numFmtId="0" fontId="9" fillId="2" borderId="18">
      <alignment horizontal="center" vertical="center"/>
      <protection hidden="1"/>
    </xf>
    <xf numFmtId="167" fontId="6" fillId="6" borderId="20">
      <alignment horizontal="left" vertical="center"/>
      <protection hidden="1"/>
    </xf>
    <xf numFmtId="164" fontId="8" fillId="3" borderId="16">
      <alignment vertical="center"/>
      <protection hidden="1"/>
    </xf>
    <xf numFmtId="177" fontId="8" fillId="3" borderId="16">
      <alignment vertical="center"/>
      <protection hidden="1"/>
    </xf>
    <xf numFmtId="165" fontId="8" fillId="3" borderId="16">
      <alignment vertical="center"/>
      <protection hidden="1"/>
    </xf>
    <xf numFmtId="178" fontId="8" fillId="3" borderId="16">
      <alignment vertical="center"/>
      <protection hidden="1"/>
    </xf>
    <xf numFmtId="175" fontId="6" fillId="0" borderId="17">
      <alignment vertical="center"/>
      <protection locked="0"/>
    </xf>
    <xf numFmtId="175" fontId="6" fillId="0" borderId="17">
      <alignment vertical="center"/>
      <protection locked="0"/>
    </xf>
    <xf numFmtId="38" fontId="8" fillId="3" borderId="16">
      <alignment vertical="center"/>
      <protection hidden="1"/>
    </xf>
    <xf numFmtId="40" fontId="8" fillId="3" borderId="16">
      <protection hidden="1"/>
    </xf>
    <xf numFmtId="176" fontId="8" fillId="3" borderId="16">
      <alignment vertical="center"/>
      <protection hidden="1"/>
    </xf>
    <xf numFmtId="177" fontId="8" fillId="3" borderId="16">
      <alignment vertical="center"/>
      <protection hidden="1"/>
    </xf>
    <xf numFmtId="0" fontId="19" fillId="0" borderId="0" applyNumberFormat="0" applyFill="0" applyBorder="0" applyAlignment="0" applyProtection="0"/>
    <xf numFmtId="0" fontId="20" fillId="12" borderId="43" applyNumberFormat="0" applyFont="0" applyAlignment="0" applyProtection="0"/>
    <xf numFmtId="167" fontId="20" fillId="0" borderId="0" applyFont="0" applyFill="0" applyBorder="0" applyAlignment="0" applyProtection="0"/>
    <xf numFmtId="167" fontId="2" fillId="0" borderId="0" applyFont="0" applyFill="0" applyBorder="0" applyAlignment="0" applyProtection="0"/>
    <xf numFmtId="0" fontId="37" fillId="14" borderId="0" applyNumberFormat="0" applyBorder="0" applyAlignment="0" applyProtection="0"/>
    <xf numFmtId="0" fontId="38" fillId="15" borderId="0" applyNumberFormat="0" applyBorder="0" applyAlignment="0" applyProtection="0"/>
    <xf numFmtId="43" fontId="20" fillId="0" borderId="0" applyFont="0" applyFill="0" applyBorder="0" applyAlignment="0" applyProtection="0"/>
    <xf numFmtId="0" fontId="39" fillId="16" borderId="0" applyNumberFormat="0" applyBorder="0" applyAlignment="0" applyProtection="0"/>
    <xf numFmtId="0" fontId="5" fillId="18" borderId="0" applyNumberFormat="0" applyBorder="0" applyAlignment="0" applyProtection="0"/>
    <xf numFmtId="44" fontId="7" fillId="4" borderId="0">
      <alignment vertical="center"/>
      <protection hidden="1"/>
    </xf>
    <xf numFmtId="44" fontId="7" fillId="4" borderId="15">
      <alignment vertical="center"/>
      <protection hidden="1"/>
    </xf>
    <xf numFmtId="44" fontId="8" fillId="2" borderId="58">
      <alignment horizontal="right" vertical="center"/>
      <protection locked="0"/>
    </xf>
    <xf numFmtId="43" fontId="8" fillId="9" borderId="16">
      <alignment horizontal="left" vertical="center"/>
      <protection hidden="1"/>
    </xf>
    <xf numFmtId="43" fontId="6" fillId="6" borderId="20">
      <alignment horizontal="left" vertical="center"/>
      <protection hidden="1"/>
    </xf>
    <xf numFmtId="44" fontId="8" fillId="2" borderId="59">
      <alignment horizontal="right" vertical="center"/>
      <protection locked="0"/>
    </xf>
    <xf numFmtId="6" fontId="8" fillId="3" borderId="16">
      <alignment vertical="center"/>
      <protection hidden="1"/>
    </xf>
    <xf numFmtId="8" fontId="8" fillId="3" borderId="16">
      <alignment vertical="center"/>
      <protection hidden="1"/>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1" fillId="2" borderId="0" applyNumberFormat="0" applyFont="0" applyBorder="0" applyAlignment="0">
      <alignment horizontal="center"/>
      <protection hidden="1"/>
    </xf>
    <xf numFmtId="43" fontId="6" fillId="0" borderId="20">
      <alignment horizontal="left" vertical="center"/>
      <protection locked="0"/>
    </xf>
    <xf numFmtId="0" fontId="20" fillId="17" borderId="0" applyNumberFormat="0" applyBorder="0" applyAlignment="0" applyProtection="0"/>
    <xf numFmtId="9" fontId="2" fillId="0" borderId="0" applyFont="0" applyFill="0" applyBorder="0" applyAlignment="0" applyProtection="0"/>
    <xf numFmtId="43" fontId="2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7" fillId="4" borderId="0">
      <alignment vertical="center"/>
      <protection hidden="1"/>
    </xf>
    <xf numFmtId="0" fontId="7" fillId="4" borderId="15">
      <alignment vertical="center"/>
      <protection hidden="1"/>
    </xf>
    <xf numFmtId="43" fontId="2" fillId="0" borderId="0" applyFont="0" applyFill="0" applyBorder="0" applyAlignment="0" applyProtection="0"/>
    <xf numFmtId="43" fontId="8" fillId="19" borderId="16">
      <alignment horizontal="left" vertical="center"/>
      <protection hidden="1"/>
    </xf>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0" fontId="19" fillId="0" borderId="0" applyNumberForma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7" fillId="4" borderId="0">
      <alignment vertical="center"/>
      <protection hidden="1"/>
    </xf>
    <xf numFmtId="44" fontId="7" fillId="4" borderId="15">
      <alignment vertical="center"/>
      <protection hidden="1"/>
    </xf>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0"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40" fillId="0" borderId="0" applyNumberFormat="0" applyFill="0" applyBorder="0" applyAlignment="0" applyProtection="0">
      <alignment vertical="top"/>
      <protection locked="0"/>
    </xf>
    <xf numFmtId="0" fontId="2" fillId="0" borderId="0"/>
    <xf numFmtId="0" fontId="48" fillId="0" borderId="66" applyNumberFormat="0" applyFill="0" applyAlignment="0" applyProtection="0"/>
  </cellStyleXfs>
  <cellXfs count="594">
    <xf numFmtId="0" fontId="0" fillId="0" borderId="0" xfId="0"/>
    <xf numFmtId="167" fontId="8" fillId="2" borderId="0" xfId="1" applyFont="1" applyFill="1" applyAlignment="1" applyProtection="1">
      <alignment vertical="center"/>
      <protection hidden="1"/>
    </xf>
    <xf numFmtId="167" fontId="8" fillId="2" borderId="0" xfId="1" applyFont="1" applyFill="1" applyBorder="1" applyAlignment="1" applyProtection="1">
      <alignment vertical="center"/>
      <protection hidden="1"/>
    </xf>
    <xf numFmtId="167" fontId="6" fillId="2" borderId="0" xfId="3" applyNumberFormat="1" applyAlignment="1" applyProtection="1">
      <alignment vertical="center"/>
      <protection locked="0"/>
    </xf>
    <xf numFmtId="167" fontId="6" fillId="2" borderId="0" xfId="1" applyFont="1" applyFill="1" applyBorder="1" applyAlignment="1" applyProtection="1">
      <alignment vertical="center"/>
      <protection hidden="1"/>
    </xf>
    <xf numFmtId="173" fontId="6" fillId="2" borderId="9" xfId="3" applyNumberFormat="1" applyBorder="1" applyAlignment="1" applyProtection="1">
      <alignment vertical="center"/>
      <protection locked="0"/>
    </xf>
    <xf numFmtId="167" fontId="8" fillId="2" borderId="0" xfId="1" applyFont="1" applyFill="1" applyAlignment="1" applyProtection="1">
      <alignment horizontal="left" vertical="center"/>
      <protection hidden="1"/>
    </xf>
    <xf numFmtId="167" fontId="6" fillId="2" borderId="0" xfId="1" applyFont="1" applyFill="1" applyAlignment="1" applyProtection="1">
      <alignment vertical="center"/>
      <protection hidden="1"/>
    </xf>
    <xf numFmtId="176" fontId="6" fillId="0" borderId="0" xfId="11" applyBorder="1" applyProtection="1">
      <alignment vertical="center"/>
      <protection hidden="1"/>
    </xf>
    <xf numFmtId="0" fontId="0" fillId="2" borderId="35" xfId="0" applyFill="1" applyBorder="1" applyAlignment="1" applyProtection="1">
      <alignment horizontal="center" vertical="center"/>
      <protection hidden="1"/>
    </xf>
    <xf numFmtId="166" fontId="7" fillId="4" borderId="26" xfId="4" applyBorder="1" applyProtection="1">
      <alignment vertical="center"/>
      <protection locked="0"/>
    </xf>
    <xf numFmtId="166" fontId="7" fillId="4" borderId="0" xfId="4" applyProtection="1">
      <alignment vertical="center"/>
      <protection locked="0"/>
    </xf>
    <xf numFmtId="166" fontId="7" fillId="7" borderId="0" xfId="4" applyFill="1" applyProtection="1">
      <alignment vertical="center"/>
      <protection locked="0"/>
    </xf>
    <xf numFmtId="166" fontId="7" fillId="4" borderId="15" xfId="5" applyProtection="1">
      <alignment vertical="center"/>
      <protection locked="0"/>
    </xf>
    <xf numFmtId="166" fontId="7" fillId="7" borderId="15" xfId="5" applyFill="1" applyProtection="1">
      <alignment vertical="center"/>
      <protection locked="0"/>
    </xf>
    <xf numFmtId="167" fontId="6" fillId="2" borderId="0" xfId="3" applyNumberFormat="1" applyBorder="1" applyAlignment="1" applyProtection="1">
      <alignment vertical="center"/>
      <protection locked="0"/>
    </xf>
    <xf numFmtId="0" fontId="6" fillId="2" borderId="0" xfId="3" applyNumberFormat="1" applyBorder="1" applyAlignment="1" applyProtection="1">
      <alignment vertical="center"/>
      <protection locked="0"/>
    </xf>
    <xf numFmtId="0" fontId="6" fillId="2" borderId="0" xfId="3" applyNumberFormat="1" applyBorder="1" applyAlignment="1" applyProtection="1">
      <alignment horizontal="left" vertical="center"/>
      <protection locked="0"/>
    </xf>
    <xf numFmtId="167" fontId="6" fillId="8" borderId="4" xfId="3" applyNumberFormat="1" applyFill="1" applyBorder="1" applyAlignment="1" applyProtection="1">
      <alignment horizontal="center" vertical="center"/>
      <protection locked="0"/>
    </xf>
    <xf numFmtId="38" fontId="6" fillId="2" borderId="0" xfId="3" applyNumberFormat="1" applyBorder="1" applyAlignment="1" applyProtection="1">
      <alignment vertical="center"/>
      <protection locked="0"/>
    </xf>
    <xf numFmtId="0" fontId="6" fillId="2" borderId="0" xfId="3" applyNumberFormat="1" applyAlignment="1" applyProtection="1">
      <alignment vertical="center"/>
      <protection locked="0"/>
    </xf>
    <xf numFmtId="38" fontId="6" fillId="2" borderId="0" xfId="3" applyNumberFormat="1" applyBorder="1" applyAlignment="1" applyProtection="1">
      <alignment vertical="center" wrapText="1"/>
      <protection locked="0"/>
    </xf>
    <xf numFmtId="168" fontId="6" fillId="2" borderId="0" xfId="3" applyNumberFormat="1" applyBorder="1" applyAlignment="1" applyProtection="1">
      <alignment vertical="center" wrapText="1"/>
      <protection locked="0"/>
    </xf>
    <xf numFmtId="167" fontId="8" fillId="2" borderId="0" xfId="1" applyFont="1" applyFill="1" applyBorder="1" applyAlignment="1" applyProtection="1">
      <alignment vertical="center"/>
      <protection locked="0"/>
    </xf>
    <xf numFmtId="167" fontId="6" fillId="2" borderId="0" xfId="3" applyNumberFormat="1" applyBorder="1" applyAlignment="1" applyProtection="1">
      <alignment horizontal="right" vertical="top"/>
      <protection locked="0"/>
    </xf>
    <xf numFmtId="17" fontId="6" fillId="8" borderId="17" xfId="3" applyNumberFormat="1" applyFill="1" applyBorder="1" applyAlignment="1">
      <alignment horizontal="center" vertical="center"/>
      <protection hidden="1"/>
    </xf>
    <xf numFmtId="17" fontId="6" fillId="8" borderId="33" xfId="3" applyNumberFormat="1" applyFill="1" applyBorder="1" applyAlignment="1">
      <alignment horizontal="center" vertical="center"/>
      <protection hidden="1"/>
    </xf>
    <xf numFmtId="166" fontId="7" fillId="7" borderId="0" xfId="4" applyFill="1" applyAlignment="1">
      <alignment horizontal="center" vertical="center"/>
      <protection hidden="1"/>
    </xf>
    <xf numFmtId="166" fontId="7" fillId="7" borderId="15" xfId="5" applyFill="1" applyAlignment="1">
      <alignment horizontal="center" vertical="center"/>
      <protection hidden="1"/>
    </xf>
    <xf numFmtId="167" fontId="14" fillId="2" borderId="0" xfId="3" applyNumberFormat="1" applyFont="1" applyBorder="1" applyAlignment="1">
      <alignment horizontal="right" vertical="center" indent="1"/>
      <protection hidden="1"/>
    </xf>
    <xf numFmtId="167" fontId="13" fillId="2" borderId="0" xfId="3" applyNumberFormat="1" applyFont="1" applyAlignment="1">
      <alignment vertical="center"/>
      <protection hidden="1"/>
    </xf>
    <xf numFmtId="167" fontId="6" fillId="8" borderId="5" xfId="3" applyNumberFormat="1" applyFill="1" applyBorder="1" applyAlignment="1">
      <alignment horizontal="center" vertical="center"/>
      <protection hidden="1"/>
    </xf>
    <xf numFmtId="14" fontId="18" fillId="2" borderId="17" xfId="1" applyNumberFormat="1" applyFont="1" applyFill="1" applyBorder="1" applyAlignment="1" applyProtection="1">
      <alignment horizontal="center" vertical="center"/>
      <protection hidden="1"/>
    </xf>
    <xf numFmtId="167" fontId="6" fillId="8" borderId="6" xfId="3" applyNumberFormat="1" applyFill="1" applyBorder="1" applyAlignment="1">
      <alignment horizontal="center" vertical="center"/>
      <protection hidden="1"/>
    </xf>
    <xf numFmtId="17" fontId="6" fillId="2" borderId="32" xfId="3" applyNumberFormat="1" applyBorder="1" applyAlignment="1">
      <alignment horizontal="center" vertical="center"/>
      <protection hidden="1"/>
    </xf>
    <xf numFmtId="40" fontId="7" fillId="4" borderId="0" xfId="4" applyNumberFormat="1" applyProtection="1">
      <alignment vertical="center"/>
      <protection locked="0"/>
    </xf>
    <xf numFmtId="40" fontId="7" fillId="4" borderId="15" xfId="5" applyNumberFormat="1" applyProtection="1">
      <alignment vertical="center"/>
      <protection locked="0"/>
    </xf>
    <xf numFmtId="40" fontId="6" fillId="2" borderId="0" xfId="3" applyNumberFormat="1" applyBorder="1" applyAlignment="1" applyProtection="1">
      <alignment vertical="center"/>
      <protection locked="0"/>
    </xf>
    <xf numFmtId="40" fontId="6" fillId="2" borderId="0" xfId="3" applyNumberFormat="1" applyAlignment="1" applyProtection="1">
      <alignment vertical="center"/>
      <protection locked="0"/>
    </xf>
    <xf numFmtId="40" fontId="0" fillId="0" borderId="0" xfId="0" applyNumberFormat="1" applyProtection="1">
      <protection locked="0"/>
    </xf>
    <xf numFmtId="0" fontId="6" fillId="2" borderId="0" xfId="3" applyBorder="1" applyAlignment="1" applyProtection="1">
      <alignment vertical="center"/>
      <protection locked="0"/>
    </xf>
    <xf numFmtId="0" fontId="6" fillId="2" borderId="0" xfId="3" applyBorder="1" applyAlignment="1" applyProtection="1">
      <alignment vertical="center" wrapText="1"/>
      <protection locked="0"/>
    </xf>
    <xf numFmtId="0" fontId="6" fillId="2" borderId="0" xfId="3" applyNumberFormat="1" applyBorder="1" applyAlignment="1" applyProtection="1">
      <alignment vertical="top" wrapText="1"/>
      <protection locked="0"/>
    </xf>
    <xf numFmtId="40" fontId="6" fillId="2" borderId="0" xfId="3" applyNumberFormat="1" applyBorder="1" applyAlignment="1" applyProtection="1">
      <alignment horizontal="left" vertical="center"/>
      <protection locked="0"/>
    </xf>
    <xf numFmtId="40" fontId="6" fillId="2" borderId="0" xfId="3" applyNumberFormat="1" applyBorder="1" applyAlignment="1" applyProtection="1">
      <alignment horizontal="center" vertical="center"/>
      <protection locked="0"/>
    </xf>
    <xf numFmtId="0" fontId="6" fillId="2" borderId="0" xfId="3" applyBorder="1" applyAlignment="1" applyProtection="1">
      <alignment horizontal="right" vertical="center"/>
      <protection locked="0"/>
    </xf>
    <xf numFmtId="0" fontId="6" fillId="2" borderId="0" xfId="3" applyNumberFormat="1" applyBorder="1" applyAlignment="1" applyProtection="1">
      <alignment horizontal="right" vertical="center"/>
      <protection locked="0"/>
    </xf>
    <xf numFmtId="0" fontId="8" fillId="2" borderId="0" xfId="3" applyFont="1" applyBorder="1" applyAlignment="1" applyProtection="1">
      <alignment vertical="center"/>
      <protection locked="0"/>
    </xf>
    <xf numFmtId="173" fontId="6" fillId="2" borderId="0" xfId="3" applyNumberFormat="1" applyBorder="1" applyAlignment="1" applyProtection="1">
      <alignment vertical="center"/>
      <protection locked="0"/>
    </xf>
    <xf numFmtId="38" fontId="8" fillId="2" borderId="0" xfId="3" applyNumberFormat="1" applyFont="1" applyBorder="1" applyAlignment="1" applyProtection="1">
      <alignment horizontal="right" vertical="center"/>
      <protection locked="0"/>
    </xf>
    <xf numFmtId="38" fontId="6" fillId="2" borderId="0" xfId="3" applyNumberFormat="1" applyBorder="1" applyAlignment="1" applyProtection="1">
      <alignment horizontal="right" vertical="center"/>
      <protection locked="0"/>
    </xf>
    <xf numFmtId="173" fontId="6" fillId="2" borderId="0" xfId="3" applyNumberFormat="1" applyBorder="1" applyAlignment="1" applyProtection="1">
      <alignment horizontal="right" vertical="center"/>
      <protection locked="0"/>
    </xf>
    <xf numFmtId="40" fontId="6" fillId="2" borderId="0" xfId="3" applyNumberFormat="1" applyBorder="1" applyAlignment="1" applyProtection="1">
      <alignment vertical="top" wrapText="1"/>
      <protection locked="0"/>
    </xf>
    <xf numFmtId="0" fontId="6" fillId="2" borderId="0" xfId="3" applyAlignment="1" applyProtection="1">
      <alignment vertical="center"/>
      <protection locked="0"/>
    </xf>
    <xf numFmtId="167" fontId="6" fillId="2" borderId="0" xfId="1" applyFont="1" applyFill="1" applyAlignment="1" applyProtection="1">
      <alignment vertical="center"/>
      <protection locked="0"/>
    </xf>
    <xf numFmtId="167" fontId="6" fillId="2" borderId="0" xfId="1" applyFont="1" applyFill="1" applyBorder="1" applyAlignment="1" applyProtection="1">
      <alignment vertical="center"/>
      <protection locked="0"/>
    </xf>
    <xf numFmtId="0" fontId="6" fillId="2" borderId="0" xfId="3" applyAlignment="1" applyProtection="1">
      <alignment horizontal="left" vertical="center" indent="1"/>
      <protection locked="0"/>
    </xf>
    <xf numFmtId="170" fontId="6" fillId="2" borderId="7" xfId="3" applyNumberFormat="1" applyBorder="1" applyAlignment="1">
      <alignment vertical="center"/>
      <protection hidden="1"/>
    </xf>
    <xf numFmtId="170" fontId="6" fillId="2" borderId="5" xfId="3" applyNumberFormat="1" applyBorder="1" applyAlignment="1">
      <alignment vertical="center"/>
      <protection hidden="1"/>
    </xf>
    <xf numFmtId="170" fontId="6" fillId="2" borderId="8" xfId="3" applyNumberFormat="1" applyBorder="1" applyAlignment="1">
      <alignment vertical="center"/>
      <protection hidden="1"/>
    </xf>
    <xf numFmtId="170" fontId="6" fillId="2" borderId="13" xfId="3" applyNumberFormat="1" applyBorder="1" applyAlignment="1">
      <alignment vertical="center"/>
      <protection hidden="1"/>
    </xf>
    <xf numFmtId="170" fontId="6" fillId="2" borderId="12" xfId="3" applyNumberFormat="1" applyBorder="1" applyAlignment="1">
      <alignment vertical="center"/>
      <protection hidden="1"/>
    </xf>
    <xf numFmtId="170" fontId="6" fillId="2" borderId="14" xfId="3" applyNumberFormat="1" applyBorder="1" applyAlignment="1">
      <alignment vertical="center"/>
      <protection hidden="1"/>
    </xf>
    <xf numFmtId="170" fontId="6" fillId="2" borderId="10" xfId="3" applyNumberFormat="1" applyBorder="1" applyAlignment="1">
      <alignment vertical="center"/>
      <protection hidden="1"/>
    </xf>
    <xf numFmtId="170" fontId="6" fillId="2" borderId="11" xfId="3" applyNumberFormat="1" applyBorder="1" applyAlignment="1">
      <alignment vertical="center"/>
      <protection hidden="1"/>
    </xf>
    <xf numFmtId="166" fontId="7" fillId="7" borderId="0" xfId="4" applyFill="1">
      <alignment vertical="center"/>
      <protection hidden="1"/>
    </xf>
    <xf numFmtId="167" fontId="6" fillId="2" borderId="0" xfId="3" applyNumberFormat="1" applyBorder="1" applyAlignment="1">
      <alignment horizontal="right" vertical="center" indent="1"/>
      <protection hidden="1"/>
    </xf>
    <xf numFmtId="40" fontId="21" fillId="0" borderId="0" xfId="0" applyNumberFormat="1" applyFont="1" applyAlignment="1" applyProtection="1">
      <alignment vertical="center"/>
      <protection locked="0"/>
    </xf>
    <xf numFmtId="40" fontId="23" fillId="4" borderId="26" xfId="24" applyNumberFormat="1" applyFont="1" applyFill="1" applyBorder="1" applyAlignment="1" applyProtection="1">
      <alignment vertical="center"/>
      <protection hidden="1"/>
    </xf>
    <xf numFmtId="40" fontId="24" fillId="4" borderId="26" xfId="24" applyNumberFormat="1" applyFont="1" applyFill="1" applyBorder="1" applyAlignment="1" applyProtection="1">
      <alignment vertical="center"/>
      <protection hidden="1"/>
    </xf>
    <xf numFmtId="14" fontId="25" fillId="4" borderId="15" xfId="0" applyNumberFormat="1" applyFont="1" applyFill="1" applyBorder="1" applyAlignment="1" applyProtection="1">
      <alignment horizontal="left" vertical="top"/>
      <protection hidden="1"/>
    </xf>
    <xf numFmtId="40" fontId="26" fillId="4" borderId="15" xfId="0" applyNumberFormat="1" applyFont="1" applyFill="1" applyBorder="1" applyAlignment="1" applyProtection="1">
      <alignment vertical="top"/>
      <protection hidden="1"/>
    </xf>
    <xf numFmtId="40" fontId="23" fillId="4" borderId="15" xfId="24" applyNumberFormat="1" applyFont="1" applyFill="1" applyBorder="1" applyAlignment="1" applyProtection="1">
      <alignment vertical="center"/>
      <protection hidden="1"/>
    </xf>
    <xf numFmtId="40" fontId="24" fillId="4" borderId="15" xfId="24" applyNumberFormat="1" applyFont="1" applyFill="1" applyBorder="1" applyAlignment="1" applyProtection="1">
      <alignment vertical="center"/>
      <protection hidden="1"/>
    </xf>
    <xf numFmtId="40" fontId="6" fillId="2" borderId="0" xfId="3" applyNumberFormat="1" applyAlignment="1" applyProtection="1">
      <alignment horizontal="center" vertical="center"/>
      <protection locked="0"/>
    </xf>
    <xf numFmtId="40" fontId="27" fillId="0" borderId="0" xfId="0" applyNumberFormat="1" applyFont="1" applyAlignment="1" applyProtection="1">
      <alignment vertical="center"/>
      <protection locked="0"/>
    </xf>
    <xf numFmtId="40" fontId="18" fillId="0" borderId="0" xfId="0" applyNumberFormat="1" applyFont="1" applyAlignment="1" applyProtection="1">
      <alignment vertical="center"/>
      <protection locked="0"/>
    </xf>
    <xf numFmtId="40" fontId="21" fillId="0" borderId="0" xfId="0" applyNumberFormat="1" applyFont="1" applyAlignment="1" applyProtection="1">
      <alignment vertical="center"/>
      <protection hidden="1"/>
    </xf>
    <xf numFmtId="40" fontId="1" fillId="0" borderId="0" xfId="0" applyNumberFormat="1" applyFont="1" applyAlignment="1" applyProtection="1">
      <alignment vertical="center"/>
      <protection hidden="1"/>
    </xf>
    <xf numFmtId="40" fontId="28" fillId="0" borderId="0" xfId="0" applyNumberFormat="1" applyFont="1" applyAlignment="1" applyProtection="1">
      <alignment vertical="center"/>
      <protection locked="0"/>
    </xf>
    <xf numFmtId="40" fontId="18" fillId="0" borderId="0" xfId="0" applyNumberFormat="1" applyFont="1" applyAlignment="1" applyProtection="1">
      <alignment horizontal="left" vertical="center"/>
      <protection locked="0"/>
    </xf>
    <xf numFmtId="40" fontId="28" fillId="0" borderId="51" xfId="0" applyNumberFormat="1" applyFont="1" applyBorder="1" applyAlignment="1" applyProtection="1">
      <alignment vertical="center"/>
      <protection locked="0"/>
    </xf>
    <xf numFmtId="38" fontId="21" fillId="0" borderId="44" xfId="0" applyNumberFormat="1" applyFont="1" applyBorder="1" applyAlignment="1" applyProtection="1">
      <alignment vertical="center"/>
      <protection locked="0"/>
    </xf>
    <xf numFmtId="38" fontId="21" fillId="0" borderId="52" xfId="0" applyNumberFormat="1" applyFont="1" applyBorder="1" applyAlignment="1" applyProtection="1">
      <alignment vertical="center"/>
      <protection locked="0"/>
    </xf>
    <xf numFmtId="38" fontId="21" fillId="0" borderId="45" xfId="0" applyNumberFormat="1" applyFont="1" applyBorder="1" applyAlignment="1" applyProtection="1">
      <alignment vertical="center"/>
      <protection locked="0"/>
    </xf>
    <xf numFmtId="38" fontId="21" fillId="0" borderId="53" xfId="0" applyNumberFormat="1" applyFont="1" applyBorder="1" applyAlignment="1" applyProtection="1">
      <alignment vertical="center"/>
      <protection locked="0"/>
    </xf>
    <xf numFmtId="38" fontId="21" fillId="0" borderId="54" xfId="0" applyNumberFormat="1" applyFont="1" applyBorder="1" applyAlignment="1" applyProtection="1">
      <alignment vertical="center"/>
      <protection locked="0"/>
    </xf>
    <xf numFmtId="38" fontId="21" fillId="0" borderId="55" xfId="0" applyNumberFormat="1" applyFont="1" applyBorder="1" applyAlignment="1" applyProtection="1">
      <alignment vertical="center"/>
      <protection locked="0"/>
    </xf>
    <xf numFmtId="40" fontId="29" fillId="0" borderId="0" xfId="4" applyNumberFormat="1" applyFont="1" applyFill="1" applyAlignment="1" applyProtection="1">
      <alignment vertical="top"/>
      <protection locked="0"/>
    </xf>
    <xf numFmtId="40" fontId="6" fillId="2" borderId="0" xfId="3" applyNumberFormat="1" applyAlignment="1" applyProtection="1">
      <alignment vertical="top" wrapText="1"/>
      <protection locked="0"/>
    </xf>
    <xf numFmtId="38" fontId="21" fillId="0" borderId="46" xfId="0" applyNumberFormat="1" applyFont="1" applyBorder="1" applyAlignment="1" applyProtection="1">
      <alignment vertical="center"/>
      <protection locked="0"/>
    </xf>
    <xf numFmtId="38" fontId="21" fillId="0" borderId="56" xfId="0" applyNumberFormat="1" applyFont="1" applyBorder="1" applyAlignment="1" applyProtection="1">
      <alignment vertical="center"/>
      <protection locked="0"/>
    </xf>
    <xf numFmtId="38" fontId="21" fillId="0" borderId="47" xfId="0" applyNumberFormat="1" applyFont="1" applyBorder="1" applyAlignment="1" applyProtection="1">
      <alignment vertical="center"/>
      <protection locked="0"/>
    </xf>
    <xf numFmtId="38" fontId="21" fillId="10" borderId="44" xfId="0" applyNumberFormat="1" applyFont="1" applyFill="1" applyBorder="1" applyAlignment="1" applyProtection="1">
      <alignment vertical="center"/>
      <protection hidden="1"/>
    </xf>
    <xf numFmtId="38" fontId="21" fillId="10" borderId="45" xfId="0" applyNumberFormat="1" applyFont="1" applyFill="1" applyBorder="1" applyAlignment="1" applyProtection="1">
      <alignment vertical="center"/>
      <protection hidden="1"/>
    </xf>
    <xf numFmtId="38" fontId="21" fillId="10" borderId="46" xfId="0" applyNumberFormat="1" applyFont="1" applyFill="1" applyBorder="1" applyAlignment="1" applyProtection="1">
      <alignment vertical="center"/>
      <protection hidden="1"/>
    </xf>
    <xf numFmtId="38" fontId="21" fillId="10" borderId="47" xfId="0" applyNumberFormat="1" applyFont="1" applyFill="1" applyBorder="1" applyAlignment="1" applyProtection="1">
      <alignment vertical="center"/>
      <protection hidden="1"/>
    </xf>
    <xf numFmtId="38" fontId="1" fillId="10" borderId="48" xfId="0" applyNumberFormat="1" applyFont="1" applyFill="1" applyBorder="1" applyAlignment="1" applyProtection="1">
      <alignment vertical="center"/>
      <protection hidden="1"/>
    </xf>
    <xf numFmtId="38" fontId="1" fillId="10" borderId="49" xfId="0" applyNumberFormat="1" applyFont="1" applyFill="1" applyBorder="1" applyAlignment="1" applyProtection="1">
      <alignment vertical="center"/>
      <protection hidden="1"/>
    </xf>
    <xf numFmtId="38" fontId="1" fillId="0" borderId="50" xfId="0" applyNumberFormat="1" applyFont="1" applyBorder="1" applyAlignment="1" applyProtection="1">
      <alignment vertical="center"/>
      <protection hidden="1"/>
    </xf>
    <xf numFmtId="166" fontId="31" fillId="4" borderId="27" xfId="4" applyFont="1" applyBorder="1" applyAlignment="1">
      <alignment horizontal="right" vertical="center"/>
      <protection hidden="1"/>
    </xf>
    <xf numFmtId="166" fontId="31" fillId="4" borderId="29" xfId="5" applyFont="1" applyBorder="1" applyAlignment="1">
      <alignment horizontal="right" vertical="center"/>
      <protection hidden="1"/>
    </xf>
    <xf numFmtId="0" fontId="32" fillId="12" borderId="43" xfId="25" applyFont="1" applyAlignment="1" applyProtection="1">
      <alignment horizontal="center" vertical="center"/>
      <protection hidden="1"/>
    </xf>
    <xf numFmtId="40" fontId="33" fillId="4" borderId="25" xfId="4" applyNumberFormat="1" applyFont="1" applyBorder="1" applyAlignment="1">
      <alignment horizontal="left" indent="1"/>
      <protection hidden="1"/>
    </xf>
    <xf numFmtId="40" fontId="34" fillId="4" borderId="28" xfId="5" applyNumberFormat="1" applyFont="1" applyBorder="1" applyAlignment="1">
      <alignment horizontal="left" vertical="top" indent="1"/>
      <protection hidden="1"/>
    </xf>
    <xf numFmtId="0" fontId="30" fillId="13" borderId="15" xfId="25" applyFont="1" applyFill="1" applyBorder="1" applyAlignment="1" applyProtection="1">
      <alignment vertical="top"/>
      <protection hidden="1"/>
    </xf>
    <xf numFmtId="167" fontId="13" fillId="2" borderId="0" xfId="3" applyNumberFormat="1" applyFont="1" applyBorder="1" applyAlignment="1" applyProtection="1">
      <alignment horizontal="center" vertical="center"/>
      <protection locked="0"/>
    </xf>
    <xf numFmtId="174" fontId="8" fillId="2" borderId="0" xfId="3" applyNumberFormat="1" applyFont="1" applyBorder="1" applyAlignment="1" applyProtection="1">
      <alignment horizontal="center" vertical="center"/>
      <protection locked="0"/>
    </xf>
    <xf numFmtId="167" fontId="6" fillId="0" borderId="0" xfId="3" applyNumberFormat="1" applyFill="1" applyBorder="1" applyAlignment="1" applyProtection="1">
      <alignment vertical="center"/>
      <protection locked="0"/>
    </xf>
    <xf numFmtId="172" fontId="6" fillId="10" borderId="40" xfId="3" applyNumberFormat="1" applyFill="1" applyBorder="1" applyAlignment="1">
      <alignment horizontal="center" vertical="center"/>
      <protection hidden="1"/>
    </xf>
    <xf numFmtId="167" fontId="6" fillId="0" borderId="0" xfId="3" applyNumberFormat="1" applyFill="1" applyAlignment="1" applyProtection="1">
      <alignment vertical="center"/>
      <protection locked="0"/>
    </xf>
    <xf numFmtId="167" fontId="18" fillId="0" borderId="36" xfId="1" applyFont="1" applyFill="1" applyBorder="1" applyAlignment="1" applyProtection="1">
      <alignment vertical="center"/>
      <protection locked="0"/>
    </xf>
    <xf numFmtId="14" fontId="18" fillId="0" borderId="36" xfId="1" applyNumberFormat="1" applyFont="1" applyFill="1" applyBorder="1" applyAlignment="1" applyProtection="1">
      <alignment horizontal="center" vertical="center"/>
      <protection locked="0"/>
    </xf>
    <xf numFmtId="167" fontId="18" fillId="0" borderId="0" xfId="1" applyFont="1" applyFill="1" applyBorder="1" applyAlignment="1" applyProtection="1">
      <alignment vertical="center"/>
      <protection locked="0"/>
    </xf>
    <xf numFmtId="182" fontId="18" fillId="0" borderId="0" xfId="1" applyNumberFormat="1" applyFont="1" applyFill="1" applyBorder="1" applyAlignment="1" applyProtection="1">
      <alignment horizontal="center" vertical="center"/>
      <protection locked="0"/>
    </xf>
    <xf numFmtId="40" fontId="6" fillId="0" borderId="0" xfId="3" applyNumberFormat="1" applyFill="1" applyAlignment="1" applyProtection="1">
      <alignment vertical="center"/>
      <protection locked="0"/>
    </xf>
    <xf numFmtId="0" fontId="18" fillId="0" borderId="0" xfId="1" applyNumberFormat="1" applyFont="1" applyFill="1" applyBorder="1" applyAlignment="1" applyProtection="1">
      <alignment horizontal="center" vertical="center"/>
      <protection locked="0"/>
    </xf>
    <xf numFmtId="181" fontId="6" fillId="0" borderId="0" xfId="3" applyNumberFormat="1" applyFill="1" applyAlignment="1">
      <alignment horizontal="center" vertical="center"/>
      <protection hidden="1"/>
    </xf>
    <xf numFmtId="167" fontId="8" fillId="0" borderId="0" xfId="3" applyNumberFormat="1" applyFont="1" applyFill="1" applyAlignment="1">
      <alignment horizontal="center" vertical="center"/>
      <protection hidden="1"/>
    </xf>
    <xf numFmtId="0" fontId="18" fillId="10" borderId="34" xfId="1" applyNumberFormat="1" applyFont="1" applyFill="1" applyBorder="1" applyAlignment="1" applyProtection="1">
      <alignment vertical="center" wrapText="1"/>
      <protection hidden="1"/>
    </xf>
    <xf numFmtId="167" fontId="0" fillId="10" borderId="38" xfId="1" applyFont="1" applyFill="1" applyBorder="1" applyAlignment="1" applyProtection="1">
      <alignment vertical="center"/>
      <protection hidden="1"/>
    </xf>
    <xf numFmtId="167" fontId="8" fillId="0" borderId="0" xfId="3" applyNumberFormat="1" applyFont="1" applyFill="1" applyBorder="1" applyAlignment="1">
      <alignment vertical="center"/>
      <protection hidden="1"/>
    </xf>
    <xf numFmtId="0" fontId="0" fillId="10" borderId="60" xfId="1" applyNumberFormat="1" applyFont="1" applyFill="1" applyBorder="1" applyAlignment="1" applyProtection="1">
      <alignment vertical="center"/>
      <protection hidden="1"/>
    </xf>
    <xf numFmtId="14" fontId="0" fillId="2" borderId="37" xfId="3" applyNumberFormat="1" applyFont="1" applyBorder="1" applyAlignment="1">
      <alignment horizontal="center" vertical="center"/>
      <protection hidden="1"/>
    </xf>
    <xf numFmtId="40" fontId="33" fillId="4" borderId="25" xfId="4" applyNumberFormat="1" applyFont="1" applyBorder="1" applyAlignment="1">
      <protection hidden="1"/>
    </xf>
    <xf numFmtId="40" fontId="34" fillId="4" borderId="28" xfId="5" applyNumberFormat="1" applyFont="1" applyBorder="1" applyAlignment="1">
      <alignment vertical="top"/>
      <protection hidden="1"/>
    </xf>
    <xf numFmtId="0" fontId="12" fillId="2" borderId="0" xfId="1" applyNumberFormat="1" applyFont="1" applyFill="1" applyAlignment="1" applyProtection="1">
      <alignment horizontal="left" vertical="center"/>
      <protection hidden="1"/>
    </xf>
    <xf numFmtId="167" fontId="6" fillId="10" borderId="44" xfId="1" applyFont="1" applyFill="1" applyBorder="1" applyAlignment="1" applyProtection="1">
      <alignment vertical="center"/>
      <protection hidden="1"/>
    </xf>
    <xf numFmtId="176" fontId="6" fillId="10" borderId="45" xfId="11" applyFill="1" applyBorder="1" applyProtection="1">
      <alignment vertical="center"/>
      <protection hidden="1"/>
    </xf>
    <xf numFmtId="167" fontId="6" fillId="2" borderId="53" xfId="1" applyFont="1" applyFill="1" applyBorder="1" applyAlignment="1" applyProtection="1">
      <alignment vertical="center"/>
      <protection locked="0"/>
    </xf>
    <xf numFmtId="167" fontId="6" fillId="2" borderId="46" xfId="1" applyFont="1" applyFill="1" applyBorder="1" applyAlignment="1" applyProtection="1">
      <alignment vertical="center"/>
      <protection locked="0"/>
    </xf>
    <xf numFmtId="176" fontId="6" fillId="0" borderId="67" xfId="11" applyBorder="1" applyProtection="1">
      <alignment vertical="center"/>
      <protection hidden="1"/>
    </xf>
    <xf numFmtId="176" fontId="6" fillId="0" borderId="51" xfId="11" applyBorder="1" applyProtection="1">
      <alignment vertical="center"/>
      <protection hidden="1"/>
    </xf>
    <xf numFmtId="167" fontId="6" fillId="10" borderId="74" xfId="1" applyFont="1" applyFill="1" applyBorder="1" applyAlignment="1" applyProtection="1">
      <alignment vertical="center"/>
      <protection hidden="1"/>
    </xf>
    <xf numFmtId="176" fontId="6" fillId="10" borderId="75" xfId="11" applyFill="1" applyBorder="1" applyProtection="1">
      <alignment vertical="center"/>
      <protection hidden="1"/>
    </xf>
    <xf numFmtId="1" fontId="6" fillId="2" borderId="69" xfId="3" applyNumberFormat="1" applyBorder="1" applyAlignment="1" applyProtection="1">
      <alignment horizontal="center" vertical="center"/>
      <protection locked="0"/>
    </xf>
    <xf numFmtId="1" fontId="6" fillId="2" borderId="77" xfId="3" applyNumberFormat="1" applyBorder="1" applyAlignment="1" applyProtection="1">
      <alignment horizontal="center" vertical="center"/>
      <protection locked="0"/>
    </xf>
    <xf numFmtId="1" fontId="6" fillId="2" borderId="70" xfId="3" applyNumberFormat="1" applyBorder="1" applyAlignment="1" applyProtection="1">
      <alignment horizontal="center" vertical="center"/>
      <protection locked="0"/>
    </xf>
    <xf numFmtId="168" fontId="6" fillId="2" borderId="54" xfId="3" applyNumberFormat="1" applyBorder="1" applyAlignment="1" applyProtection="1">
      <alignment horizontal="center" vertical="center"/>
      <protection locked="0"/>
    </xf>
    <xf numFmtId="168" fontId="6" fillId="2" borderId="56" xfId="3" applyNumberFormat="1" applyBorder="1" applyAlignment="1" applyProtection="1">
      <alignment horizontal="center" vertical="center"/>
      <protection locked="0"/>
    </xf>
    <xf numFmtId="0" fontId="0" fillId="0" borderId="0" xfId="0" applyAlignment="1" applyProtection="1">
      <alignment vertical="center"/>
      <protection locked="0"/>
    </xf>
    <xf numFmtId="167" fontId="8" fillId="2" borderId="70" xfId="3" applyNumberFormat="1" applyFont="1" applyBorder="1" applyAlignment="1" applyProtection="1">
      <alignment horizontal="center" vertical="center"/>
      <protection locked="0"/>
    </xf>
    <xf numFmtId="167" fontId="8" fillId="2" borderId="79" xfId="3" applyNumberFormat="1" applyFont="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horizontal="center"/>
      <protection locked="0"/>
    </xf>
    <xf numFmtId="167" fontId="6" fillId="2" borderId="77" xfId="3" applyNumberFormat="1" applyBorder="1" applyAlignment="1" applyProtection="1">
      <alignment horizontal="center" vertical="center"/>
      <protection locked="0"/>
    </xf>
    <xf numFmtId="167" fontId="6" fillId="2" borderId="70" xfId="3" applyNumberFormat="1" applyBorder="1" applyAlignment="1" applyProtection="1">
      <alignment horizontal="center" vertical="center"/>
      <protection locked="0"/>
    </xf>
    <xf numFmtId="170" fontId="6" fillId="2" borderId="74" xfId="3" applyNumberFormat="1" applyBorder="1" applyAlignment="1" applyProtection="1">
      <alignment vertical="center"/>
      <protection locked="0"/>
    </xf>
    <xf numFmtId="170" fontId="6" fillId="2" borderId="44" xfId="3" applyNumberFormat="1" applyBorder="1" applyAlignment="1" applyProtection="1">
      <alignment vertical="center"/>
      <protection locked="0"/>
    </xf>
    <xf numFmtId="170" fontId="6" fillId="2" borderId="53" xfId="3" applyNumberFormat="1" applyBorder="1" applyAlignment="1" applyProtection="1">
      <alignment vertical="center"/>
      <protection locked="0"/>
    </xf>
    <xf numFmtId="170" fontId="6" fillId="2" borderId="84" xfId="3" applyNumberFormat="1" applyBorder="1" applyAlignment="1" applyProtection="1">
      <alignment vertical="center"/>
      <protection locked="0"/>
    </xf>
    <xf numFmtId="170" fontId="6" fillId="2" borderId="85" xfId="3" applyNumberFormat="1" applyBorder="1" applyAlignment="1" applyProtection="1">
      <alignment vertical="center"/>
      <protection locked="0"/>
    </xf>
    <xf numFmtId="170" fontId="6" fillId="2" borderId="52" xfId="3" applyNumberFormat="1" applyBorder="1" applyAlignment="1" applyProtection="1">
      <alignment vertical="center"/>
      <protection locked="0"/>
    </xf>
    <xf numFmtId="170" fontId="6" fillId="2" borderId="54" xfId="3" applyNumberFormat="1" applyBorder="1" applyAlignment="1" applyProtection="1">
      <alignment vertical="center"/>
      <protection locked="0"/>
    </xf>
    <xf numFmtId="170" fontId="6" fillId="2" borderId="87" xfId="3" applyNumberFormat="1" applyBorder="1" applyAlignment="1" applyProtection="1">
      <alignment vertical="center"/>
      <protection locked="0"/>
    </xf>
    <xf numFmtId="170" fontId="6" fillId="2" borderId="89" xfId="3" applyNumberFormat="1" applyBorder="1" applyAlignment="1" applyProtection="1">
      <alignment vertical="center"/>
      <protection locked="0"/>
    </xf>
    <xf numFmtId="170" fontId="6" fillId="2" borderId="90" xfId="3" applyNumberFormat="1" applyBorder="1" applyAlignment="1" applyProtection="1">
      <alignment vertical="center"/>
      <protection locked="0"/>
    </xf>
    <xf numFmtId="170" fontId="6" fillId="2" borderId="91" xfId="3" applyNumberFormat="1" applyBorder="1" applyAlignment="1" applyProtection="1">
      <alignment vertical="center"/>
      <protection locked="0"/>
    </xf>
    <xf numFmtId="173" fontId="6" fillId="2" borderId="52" xfId="3" applyNumberFormat="1" applyBorder="1" applyAlignment="1" applyProtection="1">
      <alignment vertical="center"/>
      <protection locked="0"/>
    </xf>
    <xf numFmtId="170" fontId="6" fillId="2" borderId="87" xfId="3" applyNumberFormat="1" applyBorder="1" applyAlignment="1" applyProtection="1">
      <alignment horizontal="right" vertical="center"/>
      <protection locked="0"/>
    </xf>
    <xf numFmtId="173" fontId="6" fillId="2" borderId="91" xfId="3" applyNumberFormat="1" applyBorder="1" applyAlignment="1" applyProtection="1">
      <alignment vertical="center"/>
      <protection locked="0"/>
    </xf>
    <xf numFmtId="170" fontId="6" fillId="2" borderId="53" xfId="3" applyNumberFormat="1" applyBorder="1" applyAlignment="1" applyProtection="1">
      <alignment vertical="center" wrapText="1"/>
      <protection locked="0"/>
    </xf>
    <xf numFmtId="173" fontId="6" fillId="2" borderId="54" xfId="3" applyNumberFormat="1" applyBorder="1" applyAlignment="1" applyProtection="1">
      <alignment vertical="center"/>
      <protection locked="0"/>
    </xf>
    <xf numFmtId="172" fontId="6" fillId="2" borderId="84" xfId="3" applyNumberFormat="1" applyBorder="1" applyAlignment="1" applyProtection="1">
      <alignment horizontal="center" vertical="center" wrapText="1"/>
      <protection locked="0"/>
    </xf>
    <xf numFmtId="172" fontId="6" fillId="2" borderId="85" xfId="3" applyNumberFormat="1" applyBorder="1" applyAlignment="1" applyProtection="1">
      <alignment horizontal="center" vertical="center" wrapText="1"/>
      <protection locked="0"/>
    </xf>
    <xf numFmtId="172" fontId="6" fillId="2" borderId="86" xfId="3" applyNumberFormat="1" applyBorder="1" applyAlignment="1" applyProtection="1">
      <alignment horizontal="center" vertical="center" wrapText="1"/>
      <protection locked="0"/>
    </xf>
    <xf numFmtId="170" fontId="6" fillId="10" borderId="54" xfId="3" applyNumberFormat="1" applyFill="1" applyBorder="1" applyAlignment="1" applyProtection="1">
      <alignment vertical="center"/>
      <protection locked="0"/>
    </xf>
    <xf numFmtId="176" fontId="6" fillId="0" borderId="61" xfId="11" applyBorder="1">
      <alignment vertical="center"/>
      <protection locked="0"/>
    </xf>
    <xf numFmtId="176" fontId="6" fillId="0" borderId="16" xfId="11" applyBorder="1">
      <alignment vertical="center"/>
      <protection locked="0"/>
    </xf>
    <xf numFmtId="176" fontId="6" fillId="0" borderId="45" xfId="11" applyBorder="1">
      <alignment vertical="center"/>
      <protection locked="0"/>
    </xf>
    <xf numFmtId="176" fontId="6" fillId="0" borderId="55" xfId="11" applyBorder="1">
      <alignment vertical="center"/>
      <protection locked="0"/>
    </xf>
    <xf numFmtId="176" fontId="6" fillId="0" borderId="47" xfId="11" applyBorder="1">
      <alignment vertical="center"/>
      <protection locked="0"/>
    </xf>
    <xf numFmtId="176" fontId="6" fillId="0" borderId="78" xfId="11" applyBorder="1">
      <alignment vertical="center"/>
      <protection locked="0"/>
    </xf>
    <xf numFmtId="176" fontId="6" fillId="0" borderId="71" xfId="11" applyBorder="1">
      <alignment vertical="center"/>
      <protection locked="0"/>
    </xf>
    <xf numFmtId="167" fontId="8" fillId="2" borderId="0" xfId="1" applyFont="1" applyFill="1" applyAlignment="1" applyProtection="1">
      <alignment vertical="center"/>
      <protection locked="0"/>
    </xf>
    <xf numFmtId="166" fontId="7" fillId="4" borderId="26" xfId="4" applyBorder="1">
      <alignment vertical="center"/>
      <protection hidden="1"/>
    </xf>
    <xf numFmtId="40" fontId="7" fillId="4" borderId="26" xfId="4" applyNumberFormat="1" applyBorder="1">
      <alignment vertical="center"/>
      <protection hidden="1"/>
    </xf>
    <xf numFmtId="166" fontId="7" fillId="4" borderId="15" xfId="5">
      <alignment vertical="center"/>
      <protection hidden="1"/>
    </xf>
    <xf numFmtId="40" fontId="7" fillId="4" borderId="15" xfId="5" applyNumberFormat="1">
      <alignment vertical="center"/>
      <protection hidden="1"/>
    </xf>
    <xf numFmtId="0" fontId="6" fillId="2" borderId="0" xfId="3" applyNumberFormat="1" applyBorder="1" applyAlignment="1" applyProtection="1">
      <alignment horizontal="left" vertical="center" indent="4"/>
      <protection locked="0"/>
    </xf>
    <xf numFmtId="167" fontId="14" fillId="2" borderId="0" xfId="1" applyFont="1" applyFill="1" applyBorder="1" applyAlignment="1" applyProtection="1">
      <alignment horizontal="right" vertical="center" indent="1"/>
      <protection locked="0"/>
    </xf>
    <xf numFmtId="170" fontId="6" fillId="10" borderId="87" xfId="3" applyNumberFormat="1" applyFill="1" applyBorder="1" applyAlignment="1">
      <alignment vertical="center"/>
      <protection hidden="1"/>
    </xf>
    <xf numFmtId="170" fontId="8" fillId="10" borderId="84" xfId="3" applyNumberFormat="1" applyFont="1" applyFill="1" applyBorder="1" applyAlignment="1">
      <alignment vertical="center"/>
      <protection hidden="1"/>
    </xf>
    <xf numFmtId="170" fontId="6" fillId="10" borderId="85" xfId="3" applyNumberFormat="1" applyFill="1" applyBorder="1" applyAlignment="1">
      <alignment vertical="center"/>
      <protection hidden="1"/>
    </xf>
    <xf numFmtId="170" fontId="6" fillId="10" borderId="53" xfId="3" applyNumberFormat="1" applyFill="1" applyBorder="1" applyAlignment="1">
      <alignment vertical="center"/>
      <protection hidden="1"/>
    </xf>
    <xf numFmtId="0" fontId="18" fillId="10" borderId="38" xfId="1" applyNumberFormat="1" applyFont="1" applyFill="1" applyBorder="1" applyAlignment="1" applyProtection="1">
      <alignment vertical="center" wrapText="1"/>
      <protection hidden="1"/>
    </xf>
    <xf numFmtId="14" fontId="18" fillId="2" borderId="35" xfId="1" applyNumberFormat="1" applyFont="1" applyFill="1" applyBorder="1" applyAlignment="1" applyProtection="1">
      <alignment horizontal="center" vertical="center"/>
      <protection hidden="1"/>
    </xf>
    <xf numFmtId="167" fontId="18" fillId="2" borderId="0" xfId="1" applyFont="1" applyFill="1" applyBorder="1" applyAlignment="1" applyProtection="1">
      <alignment horizontal="right" vertical="center" indent="1"/>
      <protection hidden="1"/>
    </xf>
    <xf numFmtId="40" fontId="21" fillId="0" borderId="69" xfId="0" applyNumberFormat="1" applyFont="1" applyBorder="1" applyAlignment="1" applyProtection="1">
      <alignment vertical="center"/>
      <protection locked="0"/>
    </xf>
    <xf numFmtId="40" fontId="21" fillId="0" borderId="77" xfId="0" applyNumberFormat="1" applyFont="1" applyBorder="1" applyAlignment="1" applyProtection="1">
      <alignment vertical="center"/>
      <protection locked="0"/>
    </xf>
    <xf numFmtId="40" fontId="21" fillId="0" borderId="70" xfId="0" applyNumberFormat="1" applyFont="1" applyBorder="1" applyAlignment="1" applyProtection="1">
      <alignment vertical="center"/>
      <protection locked="0"/>
    </xf>
    <xf numFmtId="0" fontId="6" fillId="10" borderId="0" xfId="3" applyFill="1" applyAlignment="1" applyProtection="1">
      <alignment vertical="center"/>
      <protection locked="0"/>
    </xf>
    <xf numFmtId="40" fontId="6" fillId="10" borderId="0" xfId="3" applyNumberFormat="1" applyFill="1" applyAlignment="1" applyProtection="1">
      <alignment vertical="center"/>
      <protection locked="0"/>
    </xf>
    <xf numFmtId="40" fontId="6" fillId="10" borderId="0" xfId="3" applyNumberFormat="1" applyFill="1" applyAlignment="1" applyProtection="1">
      <alignment vertical="top" wrapText="1"/>
      <protection locked="0"/>
    </xf>
    <xf numFmtId="0" fontId="6" fillId="10" borderId="99" xfId="3" applyFill="1" applyBorder="1" applyAlignment="1" applyProtection="1">
      <alignment vertical="center"/>
      <protection locked="0"/>
    </xf>
    <xf numFmtId="0" fontId="30" fillId="13" borderId="100" xfId="25" applyFont="1" applyFill="1" applyBorder="1" applyAlignment="1" applyProtection="1">
      <alignment vertical="top"/>
      <protection hidden="1"/>
    </xf>
    <xf numFmtId="40" fontId="6" fillId="10" borderId="99" xfId="3" applyNumberFormat="1" applyFill="1" applyBorder="1" applyAlignment="1" applyProtection="1">
      <alignment vertical="center"/>
      <protection locked="0"/>
    </xf>
    <xf numFmtId="0" fontId="51" fillId="10" borderId="99" xfId="3" applyFont="1" applyFill="1" applyBorder="1" applyAlignment="1" applyProtection="1">
      <alignment horizontal="center" vertical="center" wrapText="1"/>
      <protection locked="0"/>
    </xf>
    <xf numFmtId="40" fontId="6" fillId="10" borderId="99" xfId="3" applyNumberFormat="1" applyFill="1" applyBorder="1" applyAlignment="1" applyProtection="1">
      <alignment vertical="top" wrapText="1"/>
      <protection locked="0"/>
    </xf>
    <xf numFmtId="0" fontId="51" fillId="10" borderId="0" xfId="3" applyFont="1" applyFill="1" applyAlignment="1" applyProtection="1">
      <alignment vertical="center" wrapText="1"/>
      <protection locked="0"/>
    </xf>
    <xf numFmtId="0" fontId="30" fillId="13" borderId="101" xfId="25" applyFont="1" applyFill="1" applyBorder="1" applyAlignment="1" applyProtection="1">
      <alignment vertical="top"/>
      <protection hidden="1"/>
    </xf>
    <xf numFmtId="0" fontId="30" fillId="13" borderId="26" xfId="25" applyFont="1" applyFill="1" applyBorder="1" applyAlignment="1" applyProtection="1">
      <alignment vertical="top"/>
      <protection hidden="1"/>
    </xf>
    <xf numFmtId="0" fontId="51" fillId="10" borderId="0" xfId="3" applyFont="1" applyFill="1" applyBorder="1" applyAlignment="1" applyProtection="1">
      <alignment vertical="center" wrapText="1"/>
      <protection locked="0"/>
    </xf>
    <xf numFmtId="40" fontId="33" fillId="4" borderId="26" xfId="4" applyNumberFormat="1" applyFont="1" applyBorder="1" applyAlignment="1">
      <alignment horizontal="left"/>
      <protection hidden="1"/>
    </xf>
    <xf numFmtId="40" fontId="33" fillId="4" borderId="28" xfId="5" applyNumberFormat="1" applyFont="1" applyBorder="1" applyAlignment="1">
      <alignment vertical="top"/>
      <protection hidden="1"/>
    </xf>
    <xf numFmtId="40" fontId="41" fillId="10" borderId="42" xfId="3" applyNumberFormat="1" applyFont="1" applyFill="1" applyBorder="1" applyAlignment="1">
      <alignment vertical="center"/>
      <protection hidden="1"/>
    </xf>
    <xf numFmtId="40" fontId="50" fillId="0" borderId="0" xfId="0" applyNumberFormat="1" applyFont="1" applyAlignment="1" applyProtection="1">
      <alignment vertical="center"/>
      <protection hidden="1"/>
    </xf>
    <xf numFmtId="40" fontId="5" fillId="4" borderId="26" xfId="4" applyNumberFormat="1" applyFont="1" applyBorder="1">
      <alignment vertical="center"/>
      <protection hidden="1"/>
    </xf>
    <xf numFmtId="40" fontId="22" fillId="4" borderId="26" xfId="4" applyNumberFormat="1" applyFont="1" applyBorder="1" applyAlignment="1">
      <alignment horizontal="left"/>
      <protection hidden="1"/>
    </xf>
    <xf numFmtId="40" fontId="21" fillId="4" borderId="26" xfId="4" applyNumberFormat="1" applyFont="1" applyBorder="1" applyAlignment="1">
      <protection hidden="1"/>
    </xf>
    <xf numFmtId="40" fontId="5" fillId="4" borderId="15" xfId="5" applyNumberFormat="1" applyFont="1">
      <alignment vertical="center"/>
      <protection hidden="1"/>
    </xf>
    <xf numFmtId="167" fontId="8" fillId="2" borderId="0" xfId="3" applyNumberFormat="1" applyFont="1" applyBorder="1" applyAlignment="1">
      <alignment vertical="center"/>
      <protection hidden="1"/>
    </xf>
    <xf numFmtId="173" fontId="6" fillId="2" borderId="77" xfId="3" applyNumberFormat="1" applyBorder="1" applyAlignment="1" applyProtection="1">
      <alignment vertical="center"/>
      <protection locked="0"/>
    </xf>
    <xf numFmtId="173" fontId="6" fillId="2" borderId="70" xfId="3" applyNumberFormat="1" applyBorder="1" applyAlignment="1" applyProtection="1">
      <alignment vertical="center"/>
      <protection locked="0"/>
    </xf>
    <xf numFmtId="173" fontId="6" fillId="10" borderId="81" xfId="3" applyNumberFormat="1" applyFill="1" applyBorder="1" applyAlignment="1" applyProtection="1">
      <alignment vertical="center"/>
      <protection locked="0"/>
    </xf>
    <xf numFmtId="173" fontId="6" fillId="2" borderId="69" xfId="3" applyNumberFormat="1" applyBorder="1" applyAlignment="1" applyProtection="1">
      <alignment vertical="center"/>
      <protection locked="0"/>
    </xf>
    <xf numFmtId="169" fontId="6" fillId="2" borderId="77" xfId="3" applyNumberFormat="1" applyBorder="1" applyAlignment="1" applyProtection="1">
      <alignment vertical="center"/>
      <protection locked="0"/>
    </xf>
    <xf numFmtId="173" fontId="6" fillId="2" borderId="71" xfId="3" applyNumberFormat="1" applyBorder="1" applyAlignment="1" applyProtection="1">
      <alignment vertical="center"/>
      <protection locked="0"/>
    </xf>
    <xf numFmtId="166" fontId="31" fillId="4" borderId="57" xfId="4" applyFont="1" applyBorder="1" applyAlignment="1">
      <alignment horizontal="right" vertical="center"/>
      <protection hidden="1"/>
    </xf>
    <xf numFmtId="0" fontId="8" fillId="2" borderId="0" xfId="3" applyNumberFormat="1" applyFont="1" applyBorder="1" applyAlignment="1">
      <alignment horizontal="right" vertical="center" indent="1"/>
      <protection hidden="1"/>
    </xf>
    <xf numFmtId="173" fontId="6" fillId="10" borderId="69" xfId="3" applyNumberFormat="1" applyFill="1" applyBorder="1" applyAlignment="1">
      <alignment vertical="center"/>
      <protection hidden="1"/>
    </xf>
    <xf numFmtId="173" fontId="8" fillId="10" borderId="68" xfId="3" applyNumberFormat="1" applyFont="1" applyFill="1" applyBorder="1" applyAlignment="1">
      <alignment vertical="center"/>
      <protection hidden="1"/>
    </xf>
    <xf numFmtId="173" fontId="8" fillId="10" borderId="61" xfId="3" applyNumberFormat="1" applyFont="1" applyFill="1" applyBorder="1" applyAlignment="1">
      <alignment vertical="center"/>
      <protection hidden="1"/>
    </xf>
    <xf numFmtId="173" fontId="6" fillId="10" borderId="80" xfId="3" applyNumberFormat="1" applyFill="1" applyBorder="1" applyAlignment="1">
      <alignment vertical="center"/>
      <protection hidden="1"/>
    </xf>
    <xf numFmtId="173" fontId="6" fillId="10" borderId="81" xfId="3" applyNumberFormat="1" applyFill="1" applyBorder="1" applyAlignment="1">
      <alignment vertical="center"/>
      <protection hidden="1"/>
    </xf>
    <xf numFmtId="0" fontId="4" fillId="2" borderId="0" xfId="3" applyNumberFormat="1" applyFont="1" applyBorder="1" applyAlignment="1">
      <alignment horizontal="right" vertical="center"/>
      <protection hidden="1"/>
    </xf>
    <xf numFmtId="173" fontId="15" fillId="2" borderId="0" xfId="3" applyNumberFormat="1" applyFont="1" applyBorder="1" applyAlignment="1">
      <alignment horizontal="right" vertical="center"/>
      <protection hidden="1"/>
    </xf>
    <xf numFmtId="167" fontId="18" fillId="2" borderId="0" xfId="3" applyNumberFormat="1" applyFont="1" applyBorder="1" applyAlignment="1">
      <alignment vertical="center"/>
      <protection hidden="1"/>
    </xf>
    <xf numFmtId="170" fontId="6" fillId="0" borderId="86" xfId="3" applyNumberFormat="1" applyFill="1" applyBorder="1" applyAlignment="1" applyProtection="1">
      <alignment vertical="center"/>
      <protection locked="0"/>
    </xf>
    <xf numFmtId="170" fontId="6" fillId="2" borderId="69" xfId="3" applyNumberFormat="1" applyBorder="1" applyAlignment="1" applyProtection="1">
      <alignment vertical="center"/>
      <protection locked="0"/>
    </xf>
    <xf numFmtId="170" fontId="6" fillId="2" borderId="77" xfId="3" applyNumberFormat="1" applyBorder="1" applyAlignment="1" applyProtection="1">
      <alignment vertical="center"/>
      <protection locked="0"/>
    </xf>
    <xf numFmtId="170" fontId="6" fillId="0" borderId="89" xfId="3" applyNumberFormat="1" applyFill="1" applyBorder="1" applyAlignment="1" applyProtection="1">
      <alignment vertical="center"/>
      <protection locked="0"/>
    </xf>
    <xf numFmtId="170" fontId="6" fillId="2" borderId="71" xfId="3" applyNumberFormat="1" applyBorder="1" applyAlignment="1" applyProtection="1">
      <alignment vertical="center"/>
      <protection locked="0"/>
    </xf>
    <xf numFmtId="40" fontId="46" fillId="0" borderId="0" xfId="3" applyNumberFormat="1" applyFont="1" applyFill="1" applyBorder="1" applyAlignment="1" applyProtection="1">
      <alignment vertical="center"/>
      <protection locked="0"/>
    </xf>
    <xf numFmtId="0" fontId="55" fillId="0" borderId="0" xfId="3" applyNumberFormat="1" applyFont="1" applyFill="1" applyBorder="1" applyAlignment="1" applyProtection="1">
      <alignment vertical="center" wrapText="1"/>
      <protection locked="0"/>
    </xf>
    <xf numFmtId="0" fontId="42" fillId="0" borderId="0" xfId="3" applyNumberFormat="1" applyFont="1" applyFill="1" applyBorder="1" applyAlignment="1" applyProtection="1">
      <alignment vertical="center" wrapText="1"/>
      <protection locked="0"/>
    </xf>
    <xf numFmtId="166" fontId="5" fillId="4" borderId="27" xfId="4" applyFont="1" applyBorder="1" applyAlignment="1">
      <alignment horizontal="right"/>
      <protection hidden="1"/>
    </xf>
    <xf numFmtId="166" fontId="5" fillId="4" borderId="29" xfId="5" applyFont="1" applyBorder="1" applyAlignment="1">
      <alignment horizontal="right" vertical="top"/>
      <protection hidden="1"/>
    </xf>
    <xf numFmtId="167" fontId="6" fillId="10" borderId="87" xfId="3" applyNumberFormat="1" applyFill="1" applyBorder="1" applyAlignment="1">
      <alignment vertical="center"/>
      <protection hidden="1"/>
    </xf>
    <xf numFmtId="167" fontId="6" fillId="10" borderId="46" xfId="3" applyNumberFormat="1" applyFill="1" applyBorder="1" applyAlignment="1">
      <alignment vertical="center"/>
      <protection hidden="1"/>
    </xf>
    <xf numFmtId="170" fontId="6" fillId="10" borderId="71" xfId="3" applyNumberFormat="1" applyFill="1" applyBorder="1" applyAlignment="1">
      <alignment vertical="center"/>
      <protection hidden="1"/>
    </xf>
    <xf numFmtId="170" fontId="8" fillId="10" borderId="69" xfId="3" applyNumberFormat="1" applyFont="1" applyFill="1" applyBorder="1" applyAlignment="1">
      <alignment vertical="center"/>
      <protection hidden="1"/>
    </xf>
    <xf numFmtId="170" fontId="8" fillId="10" borderId="68" xfId="3" applyNumberFormat="1" applyFont="1" applyFill="1" applyBorder="1" applyAlignment="1">
      <alignment vertical="center"/>
      <protection hidden="1"/>
    </xf>
    <xf numFmtId="177" fontId="8" fillId="0" borderId="0" xfId="23" applyFill="1" applyBorder="1" applyAlignment="1">
      <alignment horizontal="right" vertical="center"/>
      <protection hidden="1"/>
    </xf>
    <xf numFmtId="0" fontId="11" fillId="2" borderId="61" xfId="3" applyFont="1" applyBorder="1" applyAlignment="1" applyProtection="1">
      <alignment horizontal="center" vertical="center"/>
      <protection locked="0"/>
    </xf>
    <xf numFmtId="170" fontId="6" fillId="2" borderId="46" xfId="3" applyNumberFormat="1" applyBorder="1" applyAlignment="1" applyProtection="1">
      <alignment vertical="center"/>
      <protection locked="0"/>
    </xf>
    <xf numFmtId="170" fontId="6" fillId="2" borderId="56" xfId="3" applyNumberFormat="1" applyBorder="1" applyAlignment="1" applyProtection="1">
      <alignment vertical="center"/>
      <protection locked="0"/>
    </xf>
    <xf numFmtId="170" fontId="8" fillId="10" borderId="85" xfId="3" applyNumberFormat="1" applyFont="1" applyFill="1" applyBorder="1" applyAlignment="1">
      <alignment vertical="center"/>
      <protection hidden="1"/>
    </xf>
    <xf numFmtId="170" fontId="8" fillId="10" borderId="74" xfId="3" applyNumberFormat="1" applyFont="1" applyFill="1" applyBorder="1" applyAlignment="1">
      <alignment vertical="center"/>
      <protection hidden="1"/>
    </xf>
    <xf numFmtId="170" fontId="8" fillId="10" borderId="89" xfId="3" applyNumberFormat="1" applyFont="1" applyFill="1" applyBorder="1" applyAlignment="1">
      <alignment vertical="center"/>
      <protection hidden="1"/>
    </xf>
    <xf numFmtId="170" fontId="8" fillId="10" borderId="90" xfId="3" applyNumberFormat="1" applyFont="1" applyFill="1" applyBorder="1" applyAlignment="1">
      <alignment vertical="center"/>
      <protection hidden="1"/>
    </xf>
    <xf numFmtId="170" fontId="6" fillId="2" borderId="86" xfId="3" applyNumberFormat="1" applyBorder="1" applyAlignment="1" applyProtection="1">
      <alignment vertical="center"/>
      <protection locked="0"/>
    </xf>
    <xf numFmtId="10" fontId="6" fillId="2" borderId="54" xfId="3" applyNumberFormat="1" applyBorder="1" applyAlignment="1" applyProtection="1">
      <alignment horizontal="center" vertical="center"/>
      <protection locked="0"/>
    </xf>
    <xf numFmtId="10" fontId="6" fillId="2" borderId="54" xfId="3" applyNumberFormat="1" applyBorder="1" applyAlignment="1" applyProtection="1">
      <alignment vertical="center"/>
      <protection locked="0"/>
    </xf>
    <xf numFmtId="10" fontId="6" fillId="2" borderId="56" xfId="3" applyNumberFormat="1" applyBorder="1" applyAlignment="1" applyProtection="1">
      <alignment horizontal="center" vertical="center"/>
      <protection locked="0"/>
    </xf>
    <xf numFmtId="10" fontId="6" fillId="2" borderId="56" xfId="3" applyNumberFormat="1" applyBorder="1" applyAlignment="1" applyProtection="1">
      <alignment vertical="center"/>
      <protection locked="0"/>
    </xf>
    <xf numFmtId="170" fontId="6" fillId="10" borderId="86" xfId="3" applyNumberFormat="1" applyFill="1" applyBorder="1" applyAlignment="1">
      <alignment vertical="center"/>
      <protection hidden="1"/>
    </xf>
    <xf numFmtId="170" fontId="6" fillId="2" borderId="110" xfId="3" applyNumberFormat="1" applyBorder="1" applyAlignment="1" applyProtection="1">
      <alignment vertical="center"/>
      <protection locked="0"/>
    </xf>
    <xf numFmtId="170" fontId="6" fillId="2" borderId="111" xfId="3" applyNumberFormat="1" applyBorder="1" applyAlignment="1" applyProtection="1">
      <alignment vertical="center"/>
      <protection locked="0"/>
    </xf>
    <xf numFmtId="170" fontId="6" fillId="2" borderId="96" xfId="3" applyNumberFormat="1" applyBorder="1" applyAlignment="1" applyProtection="1">
      <alignment vertical="center"/>
      <protection locked="0"/>
    </xf>
    <xf numFmtId="170" fontId="6" fillId="2" borderId="112" xfId="3" applyNumberFormat="1" applyBorder="1" applyAlignment="1" applyProtection="1">
      <alignment vertical="center"/>
      <protection locked="0"/>
    </xf>
    <xf numFmtId="1" fontId="6" fillId="2" borderId="79" xfId="3" applyNumberFormat="1" applyBorder="1" applyAlignment="1" applyProtection="1">
      <alignment horizontal="center" vertical="center"/>
      <protection locked="0"/>
    </xf>
    <xf numFmtId="170" fontId="6" fillId="2" borderId="114" xfId="3" applyNumberFormat="1" applyBorder="1" applyAlignment="1" applyProtection="1">
      <alignment vertical="center"/>
      <protection locked="0"/>
    </xf>
    <xf numFmtId="170" fontId="6" fillId="2" borderId="95" xfId="3" applyNumberFormat="1" applyBorder="1" applyAlignment="1" applyProtection="1">
      <alignment vertical="center"/>
      <protection locked="0"/>
    </xf>
    <xf numFmtId="170" fontId="6" fillId="2" borderId="76" xfId="3" applyNumberFormat="1" applyBorder="1" applyAlignment="1" applyProtection="1">
      <alignment vertical="center"/>
      <protection locked="0"/>
    </xf>
    <xf numFmtId="167" fontId="6" fillId="2" borderId="79" xfId="3" applyNumberFormat="1" applyBorder="1" applyAlignment="1" applyProtection="1">
      <alignment horizontal="center" vertical="center"/>
      <protection locked="0"/>
    </xf>
    <xf numFmtId="49" fontId="11" fillId="2" borderId="0" xfId="0" applyNumberFormat="1" applyFont="1" applyFill="1" applyAlignment="1" applyProtection="1">
      <alignment vertical="center" wrapText="1"/>
      <protection hidden="1"/>
    </xf>
    <xf numFmtId="38" fontId="6" fillId="0" borderId="0" xfId="3" applyNumberFormat="1" applyFill="1" applyBorder="1" applyAlignment="1" applyProtection="1">
      <alignment vertical="center"/>
      <protection locked="0"/>
    </xf>
    <xf numFmtId="40" fontId="6" fillId="0" borderId="0" xfId="3" applyNumberFormat="1" applyFill="1" applyBorder="1" applyAlignment="1" applyProtection="1">
      <alignment vertical="center"/>
      <protection locked="0"/>
    </xf>
    <xf numFmtId="173" fontId="6" fillId="0" borderId="0" xfId="3" applyNumberFormat="1" applyFill="1" applyBorder="1" applyAlignment="1" applyProtection="1">
      <alignment vertical="center"/>
      <protection locked="0"/>
    </xf>
    <xf numFmtId="173" fontId="6" fillId="2" borderId="0" xfId="3" applyNumberFormat="1" applyAlignment="1" applyProtection="1">
      <alignment vertical="center"/>
      <protection locked="0"/>
    </xf>
    <xf numFmtId="170" fontId="6" fillId="2" borderId="98" xfId="3" applyNumberFormat="1" applyBorder="1" applyAlignment="1" applyProtection="1">
      <alignment vertical="center"/>
      <protection locked="0"/>
    </xf>
    <xf numFmtId="170" fontId="11" fillId="0" borderId="0" xfId="0" applyNumberFormat="1" applyFont="1" applyAlignment="1" applyProtection="1">
      <alignment vertical="center"/>
      <protection hidden="1"/>
    </xf>
    <xf numFmtId="40" fontId="6" fillId="0" borderId="61" xfId="3" applyNumberFormat="1" applyFill="1" applyBorder="1" applyAlignment="1" applyProtection="1">
      <alignment horizontal="center" vertical="center"/>
      <protection locked="0"/>
    </xf>
    <xf numFmtId="167" fontId="11" fillId="0" borderId="0" xfId="3" applyNumberFormat="1" applyFont="1" applyFill="1" applyBorder="1" applyAlignment="1">
      <alignment horizontal="right" vertical="center" indent="1"/>
      <protection hidden="1"/>
    </xf>
    <xf numFmtId="167" fontId="18" fillId="2" borderId="0" xfId="3" applyNumberFormat="1" applyFont="1" applyBorder="1" applyAlignment="1">
      <alignment horizontal="left" vertical="center"/>
      <protection hidden="1"/>
    </xf>
    <xf numFmtId="0" fontId="11" fillId="2" borderId="0" xfId="26" applyNumberFormat="1" applyFont="1" applyFill="1" applyBorder="1" applyAlignment="1" applyProtection="1">
      <alignment vertical="top"/>
      <protection locked="0"/>
    </xf>
    <xf numFmtId="0" fontId="58" fillId="2" borderId="0" xfId="12" applyFont="1" applyBorder="1" applyAlignment="1" applyProtection="1">
      <alignment horizontal="center"/>
      <protection locked="0"/>
    </xf>
    <xf numFmtId="170" fontId="6" fillId="10" borderId="76" xfId="3" applyNumberFormat="1" applyFill="1" applyBorder="1" applyAlignment="1" applyProtection="1">
      <alignment vertical="center"/>
      <protection locked="0"/>
    </xf>
    <xf numFmtId="0" fontId="8" fillId="2" borderId="0" xfId="3" applyFont="1" applyBorder="1" applyAlignment="1" applyProtection="1">
      <alignment horizontal="left" indent="1"/>
      <protection locked="0"/>
    </xf>
    <xf numFmtId="0" fontId="8" fillId="0" borderId="0" xfId="3" applyFont="1" applyFill="1" applyBorder="1" applyAlignment="1" applyProtection="1">
      <alignment horizontal="left" indent="1"/>
      <protection locked="0"/>
    </xf>
    <xf numFmtId="175" fontId="6" fillId="0" borderId="46" xfId="9" applyFont="1" applyFill="1" applyBorder="1" applyProtection="1">
      <alignment vertical="center"/>
      <protection locked="0"/>
    </xf>
    <xf numFmtId="175" fontId="6" fillId="0" borderId="86" xfId="9" applyFont="1" applyFill="1" applyBorder="1" applyProtection="1">
      <alignment vertical="center"/>
      <protection locked="0"/>
    </xf>
    <xf numFmtId="175" fontId="6" fillId="0" borderId="70" xfId="9" applyFont="1" applyFill="1" applyBorder="1" applyProtection="1">
      <alignment vertical="center"/>
      <protection locked="0"/>
    </xf>
    <xf numFmtId="175" fontId="6" fillId="0" borderId="119" xfId="9" applyFont="1" applyFill="1" applyBorder="1" applyProtection="1">
      <alignment vertical="center"/>
      <protection locked="0"/>
    </xf>
    <xf numFmtId="175" fontId="6" fillId="0" borderId="56" xfId="9" applyFont="1" applyFill="1" applyBorder="1" applyProtection="1">
      <alignment vertical="center"/>
      <protection locked="0"/>
    </xf>
    <xf numFmtId="175" fontId="6" fillId="0" borderId="47" xfId="9" applyFont="1" applyFill="1" applyBorder="1" applyProtection="1">
      <alignment vertical="center"/>
      <protection locked="0"/>
    </xf>
    <xf numFmtId="175" fontId="8" fillId="0" borderId="0" xfId="9" applyFill="1" applyBorder="1" applyProtection="1">
      <alignment vertical="center"/>
      <protection locked="0"/>
    </xf>
    <xf numFmtId="38" fontId="11" fillId="2" borderId="0" xfId="0" applyNumberFormat="1" applyFont="1" applyFill="1" applyAlignment="1" applyProtection="1">
      <alignment vertical="center"/>
      <protection locked="0"/>
    </xf>
    <xf numFmtId="49" fontId="55" fillId="2" borderId="0" xfId="0" applyNumberFormat="1" applyFont="1" applyFill="1" applyAlignment="1" applyProtection="1">
      <alignment vertical="center"/>
      <protection locked="0"/>
    </xf>
    <xf numFmtId="0" fontId="49" fillId="2" borderId="0" xfId="12" applyFont="1" applyBorder="1" applyAlignment="1" applyProtection="1">
      <alignment vertical="center"/>
      <protection locked="0"/>
    </xf>
    <xf numFmtId="170" fontId="6" fillId="10" borderId="53" xfId="3" applyNumberFormat="1" applyFill="1" applyBorder="1" applyAlignment="1" applyProtection="1">
      <alignment vertical="center"/>
      <protection locked="0"/>
    </xf>
    <xf numFmtId="170" fontId="6" fillId="10" borderId="85" xfId="3" applyNumberFormat="1" applyFill="1" applyBorder="1" applyAlignment="1" applyProtection="1">
      <alignment vertical="center"/>
      <protection locked="0"/>
    </xf>
    <xf numFmtId="167" fontId="6" fillId="10" borderId="44" xfId="3" applyNumberFormat="1" applyFill="1" applyBorder="1" applyAlignment="1" applyProtection="1">
      <alignment vertical="center"/>
      <protection locked="0"/>
    </xf>
    <xf numFmtId="167" fontId="6" fillId="10" borderId="52" xfId="3" applyNumberFormat="1" applyFill="1" applyBorder="1" applyAlignment="1" applyProtection="1">
      <alignment vertical="center"/>
      <protection locked="0"/>
    </xf>
    <xf numFmtId="167" fontId="6" fillId="10" borderId="84" xfId="3" applyNumberFormat="1" applyFill="1" applyBorder="1" applyAlignment="1" applyProtection="1">
      <alignment vertical="center"/>
      <protection locked="0"/>
    </xf>
    <xf numFmtId="173" fontId="6" fillId="10" borderId="77" xfId="3" applyNumberFormat="1" applyFill="1" applyBorder="1" applyAlignment="1" applyProtection="1">
      <alignment vertical="center"/>
      <protection locked="0"/>
    </xf>
    <xf numFmtId="167" fontId="61" fillId="0" borderId="0" xfId="3" applyNumberFormat="1" applyFont="1" applyFill="1" applyBorder="1" applyAlignment="1" applyProtection="1">
      <alignment horizontal="right" vertical="center"/>
      <protection locked="0"/>
    </xf>
    <xf numFmtId="0" fontId="62" fillId="2" borderId="0" xfId="0" applyFont="1" applyFill="1" applyAlignment="1" applyProtection="1">
      <alignment vertical="center" wrapText="1"/>
      <protection hidden="1"/>
    </xf>
    <xf numFmtId="170" fontId="18" fillId="2" borderId="117" xfId="0" applyNumberFormat="1" applyFont="1" applyFill="1" applyBorder="1" applyAlignment="1" applyProtection="1">
      <alignment vertical="center"/>
      <protection locked="0"/>
    </xf>
    <xf numFmtId="170" fontId="18" fillId="2" borderId="75" xfId="0" applyNumberFormat="1" applyFont="1" applyFill="1" applyBorder="1" applyAlignment="1" applyProtection="1">
      <alignment vertical="center"/>
      <protection locked="0"/>
    </xf>
    <xf numFmtId="40" fontId="6" fillId="2" borderId="70" xfId="3" applyNumberFormat="1" applyBorder="1" applyAlignment="1" applyProtection="1">
      <alignment vertical="center"/>
      <protection locked="0"/>
    </xf>
    <xf numFmtId="170" fontId="18" fillId="2" borderId="98" xfId="0" applyNumberFormat="1" applyFont="1" applyFill="1" applyBorder="1" applyAlignment="1" applyProtection="1">
      <alignment vertical="center"/>
      <protection locked="0"/>
    </xf>
    <xf numFmtId="40" fontId="6" fillId="2" borderId="69" xfId="3" applyNumberFormat="1" applyBorder="1" applyAlignment="1" applyProtection="1">
      <alignment vertical="center"/>
      <protection locked="0"/>
    </xf>
    <xf numFmtId="49" fontId="18" fillId="2" borderId="70" xfId="0" applyNumberFormat="1" applyFont="1" applyFill="1" applyBorder="1" applyAlignment="1" applyProtection="1">
      <alignment vertical="center" wrapText="1"/>
      <protection locked="0"/>
    </xf>
    <xf numFmtId="49" fontId="18" fillId="2" borderId="69" xfId="0" applyNumberFormat="1" applyFont="1" applyFill="1" applyBorder="1" applyAlignment="1" applyProtection="1">
      <alignment vertical="center" wrapText="1"/>
      <protection locked="0"/>
    </xf>
    <xf numFmtId="49" fontId="18" fillId="2" borderId="77" xfId="0" applyNumberFormat="1" applyFont="1" applyFill="1" applyBorder="1" applyAlignment="1" applyProtection="1">
      <alignment vertical="center" wrapText="1"/>
      <protection locked="0"/>
    </xf>
    <xf numFmtId="183" fontId="6" fillId="10" borderId="112" xfId="3" applyNumberFormat="1" applyFill="1" applyBorder="1" applyAlignment="1">
      <alignment horizontal="left" vertical="center"/>
      <protection hidden="1"/>
    </xf>
    <xf numFmtId="183" fontId="6" fillId="10" borderId="74" xfId="3" applyNumberFormat="1" applyFill="1" applyBorder="1" applyAlignment="1">
      <alignment horizontal="left" vertical="center"/>
      <protection hidden="1"/>
    </xf>
    <xf numFmtId="0" fontId="6" fillId="10" borderId="74" xfId="3" applyFill="1" applyBorder="1" applyAlignment="1">
      <alignment horizontal="left" vertical="center"/>
      <protection hidden="1"/>
    </xf>
    <xf numFmtId="183" fontId="17" fillId="10" borderId="74" xfId="3" applyNumberFormat="1" applyFont="1" applyFill="1" applyBorder="1" applyAlignment="1">
      <alignment horizontal="left" vertical="center"/>
      <protection hidden="1"/>
    </xf>
    <xf numFmtId="0" fontId="6" fillId="10" borderId="83" xfId="3" applyFill="1" applyBorder="1" applyAlignment="1">
      <alignment horizontal="left" vertical="center"/>
      <protection hidden="1"/>
    </xf>
    <xf numFmtId="170" fontId="6" fillId="10" borderId="112" xfId="3" applyNumberFormat="1" applyFill="1" applyBorder="1" applyAlignment="1">
      <alignment vertical="center"/>
      <protection hidden="1"/>
    </xf>
    <xf numFmtId="170" fontId="6" fillId="10" borderId="74" xfId="3" applyNumberFormat="1" applyFill="1" applyBorder="1" applyAlignment="1">
      <alignment vertical="center"/>
      <protection hidden="1"/>
    </xf>
    <xf numFmtId="170" fontId="6" fillId="10" borderId="90" xfId="3" applyNumberFormat="1" applyFill="1" applyBorder="1" applyAlignment="1">
      <alignment vertical="center"/>
      <protection hidden="1"/>
    </xf>
    <xf numFmtId="175" fontId="8" fillId="0" borderId="0" xfId="9" applyFill="1" applyBorder="1">
      <alignment vertical="center"/>
      <protection hidden="1"/>
    </xf>
    <xf numFmtId="170" fontId="6" fillId="10" borderId="69" xfId="9" applyNumberFormat="1" applyFont="1" applyFill="1" applyBorder="1">
      <alignment vertical="center"/>
      <protection hidden="1"/>
    </xf>
    <xf numFmtId="170" fontId="6" fillId="10" borderId="70" xfId="3" applyNumberFormat="1" applyFill="1" applyBorder="1" applyAlignment="1">
      <alignment vertical="center"/>
      <protection hidden="1"/>
    </xf>
    <xf numFmtId="173" fontId="8" fillId="10" borderId="52" xfId="3" applyNumberFormat="1" applyFont="1" applyFill="1" applyBorder="1" applyAlignment="1">
      <alignment vertical="center"/>
      <protection hidden="1"/>
    </xf>
    <xf numFmtId="170" fontId="8" fillId="10" borderId="52" xfId="3" applyNumberFormat="1" applyFont="1" applyFill="1" applyBorder="1" applyAlignment="1">
      <alignment vertical="center"/>
      <protection hidden="1"/>
    </xf>
    <xf numFmtId="170" fontId="6" fillId="10" borderId="54" xfId="3" applyNumberFormat="1" applyFill="1" applyBorder="1" applyAlignment="1">
      <alignment vertical="center"/>
      <protection hidden="1"/>
    </xf>
    <xf numFmtId="170" fontId="8" fillId="10" borderId="44" xfId="3" applyNumberFormat="1" applyFont="1" applyFill="1" applyBorder="1" applyAlignment="1">
      <alignment horizontal="right" vertical="center"/>
      <protection hidden="1"/>
    </xf>
    <xf numFmtId="167" fontId="5" fillId="0" borderId="0" xfId="3" applyNumberFormat="1" applyFont="1" applyFill="1" applyAlignment="1">
      <alignment horizontal="center" vertical="center"/>
      <protection hidden="1"/>
    </xf>
    <xf numFmtId="167" fontId="5" fillId="0" borderId="0" xfId="3" applyNumberFormat="1" applyFont="1" applyFill="1" applyAlignment="1">
      <alignment vertical="center"/>
      <protection hidden="1"/>
    </xf>
    <xf numFmtId="40" fontId="5" fillId="0" borderId="0" xfId="3" applyNumberFormat="1" applyFont="1" applyFill="1" applyAlignment="1">
      <alignment horizontal="center" vertical="center"/>
      <protection hidden="1"/>
    </xf>
    <xf numFmtId="166" fontId="3" fillId="7" borderId="0" xfId="4" applyFont="1" applyFill="1">
      <alignment vertical="center"/>
      <protection hidden="1"/>
    </xf>
    <xf numFmtId="166" fontId="3" fillId="7" borderId="15" xfId="5" applyFont="1" applyFill="1">
      <alignment vertical="center"/>
      <protection hidden="1"/>
    </xf>
    <xf numFmtId="167" fontId="18" fillId="2" borderId="0" xfId="3" applyNumberFormat="1" applyFont="1" applyBorder="1" applyAlignment="1">
      <alignment horizontal="right" vertical="center" indent="1"/>
      <protection hidden="1"/>
    </xf>
    <xf numFmtId="40" fontId="6" fillId="2" borderId="0" xfId="3" applyNumberFormat="1" applyAlignment="1">
      <alignment vertical="center"/>
      <protection hidden="1"/>
    </xf>
    <xf numFmtId="0" fontId="8" fillId="2" borderId="0" xfId="3" applyFont="1" applyBorder="1" applyAlignment="1">
      <alignment horizontal="left" vertical="center"/>
      <protection hidden="1"/>
    </xf>
    <xf numFmtId="0" fontId="8" fillId="0" borderId="0" xfId="3" applyFont="1" applyFill="1" applyBorder="1" applyAlignment="1">
      <alignment horizontal="left" vertical="center"/>
      <protection hidden="1"/>
    </xf>
    <xf numFmtId="40" fontId="8" fillId="0" borderId="0" xfId="3" applyNumberFormat="1" applyFont="1" applyFill="1" applyBorder="1" applyAlignment="1">
      <alignment vertical="center"/>
      <protection hidden="1"/>
    </xf>
    <xf numFmtId="40" fontId="6" fillId="0" borderId="0" xfId="3" applyNumberFormat="1" applyFill="1" applyBorder="1" applyAlignment="1">
      <alignment vertical="center"/>
      <protection hidden="1"/>
    </xf>
    <xf numFmtId="0" fontId="6" fillId="0" borderId="0" xfId="3" applyFill="1" applyBorder="1" applyAlignment="1">
      <alignment horizontal="left" vertical="center"/>
      <protection hidden="1"/>
    </xf>
    <xf numFmtId="168" fontId="8" fillId="10" borderId="72" xfId="3" applyNumberFormat="1" applyFont="1" applyFill="1" applyBorder="1" applyAlignment="1">
      <alignment horizontal="center" vertical="center" wrapText="1"/>
      <protection hidden="1"/>
    </xf>
    <xf numFmtId="166" fontId="7" fillId="4" borderId="26" xfId="4" applyBorder="1" applyAlignment="1">
      <protection hidden="1"/>
    </xf>
    <xf numFmtId="40" fontId="7" fillId="4" borderId="0" xfId="4" applyNumberFormat="1">
      <alignment vertical="center"/>
      <protection hidden="1"/>
    </xf>
    <xf numFmtId="175" fontId="6" fillId="10" borderId="83" xfId="9" applyFont="1" applyFill="1" applyBorder="1">
      <alignment vertical="center"/>
      <protection hidden="1"/>
    </xf>
    <xf numFmtId="167" fontId="48" fillId="0" borderId="66" xfId="103" applyNumberFormat="1" applyFill="1" applyAlignment="1" applyProtection="1">
      <alignment vertical="center"/>
      <protection locked="0"/>
    </xf>
    <xf numFmtId="40" fontId="8" fillId="0" borderId="0" xfId="3" applyNumberFormat="1" applyFont="1" applyFill="1" applyBorder="1" applyAlignment="1">
      <alignment horizontal="right"/>
      <protection hidden="1"/>
    </xf>
    <xf numFmtId="40" fontId="8" fillId="0" borderId="0" xfId="3" applyNumberFormat="1" applyFont="1" applyFill="1" applyBorder="1" applyAlignment="1">
      <alignment horizontal="right" vertical="center"/>
      <protection hidden="1"/>
    </xf>
    <xf numFmtId="0" fontId="8" fillId="0" borderId="51" xfId="3" applyFont="1" applyFill="1" applyBorder="1" applyAlignment="1">
      <alignment horizontal="left" wrapText="1"/>
      <protection hidden="1"/>
    </xf>
    <xf numFmtId="40" fontId="8" fillId="0" borderId="0" xfId="3" applyNumberFormat="1" applyFont="1" applyFill="1" applyBorder="1" applyAlignment="1" applyProtection="1">
      <alignment vertical="center"/>
      <protection locked="0"/>
    </xf>
    <xf numFmtId="10" fontId="6" fillId="2" borderId="76" xfId="3" applyNumberFormat="1" applyBorder="1" applyAlignment="1" applyProtection="1">
      <alignment horizontal="center" vertical="center"/>
      <protection locked="0"/>
    </xf>
    <xf numFmtId="10" fontId="6" fillId="2" borderId="76" xfId="3" applyNumberFormat="1" applyBorder="1" applyAlignment="1" applyProtection="1">
      <alignment vertical="center"/>
      <protection locked="0"/>
    </xf>
    <xf numFmtId="170" fontId="6" fillId="10" borderId="96" xfId="3" applyNumberFormat="1" applyFill="1" applyBorder="1" applyAlignment="1">
      <alignment vertical="center"/>
      <protection hidden="1"/>
    </xf>
    <xf numFmtId="170" fontId="6" fillId="10" borderId="95" xfId="3" applyNumberFormat="1" applyFill="1" applyBorder="1" applyAlignment="1">
      <alignment vertical="center"/>
      <protection hidden="1"/>
    </xf>
    <xf numFmtId="40" fontId="16" fillId="2" borderId="0" xfId="3" applyNumberFormat="1" applyFont="1" applyAlignment="1">
      <alignment vertical="center"/>
      <protection hidden="1"/>
    </xf>
    <xf numFmtId="175" fontId="8" fillId="21" borderId="96" xfId="9" applyFill="1" applyBorder="1">
      <alignment vertical="center"/>
      <protection hidden="1"/>
    </xf>
    <xf numFmtId="175" fontId="8" fillId="21" borderId="85" xfId="9" applyFill="1" applyBorder="1">
      <alignment vertical="center"/>
      <protection hidden="1"/>
    </xf>
    <xf numFmtId="175" fontId="8" fillId="21" borderId="89" xfId="9" applyFill="1" applyBorder="1">
      <alignment vertical="center"/>
      <protection hidden="1"/>
    </xf>
    <xf numFmtId="175" fontId="8" fillId="21" borderId="103" xfId="9" applyFill="1" applyBorder="1">
      <alignment vertical="center"/>
      <protection hidden="1"/>
    </xf>
    <xf numFmtId="175" fontId="8" fillId="21" borderId="88" xfId="9" applyFill="1" applyBorder="1">
      <alignment vertical="center"/>
      <protection hidden="1"/>
    </xf>
    <xf numFmtId="175" fontId="8" fillId="21" borderId="93" xfId="9" applyFill="1" applyBorder="1">
      <alignment vertical="center"/>
      <protection hidden="1"/>
    </xf>
    <xf numFmtId="175" fontId="8" fillId="21" borderId="61" xfId="9" applyFill="1" applyBorder="1">
      <alignment vertical="center"/>
      <protection hidden="1"/>
    </xf>
    <xf numFmtId="175" fontId="8" fillId="21" borderId="69" xfId="9" applyFill="1" applyBorder="1">
      <alignment vertical="center"/>
      <protection hidden="1"/>
    </xf>
    <xf numFmtId="175" fontId="8" fillId="21" borderId="77" xfId="9" applyFill="1" applyBorder="1">
      <alignment vertical="center"/>
      <protection hidden="1"/>
    </xf>
    <xf numFmtId="175" fontId="8" fillId="21" borderId="71" xfId="9" applyFill="1" applyBorder="1">
      <alignment vertical="center"/>
      <protection hidden="1"/>
    </xf>
    <xf numFmtId="175" fontId="8" fillId="21" borderId="62" xfId="9" applyFill="1" applyBorder="1">
      <alignment vertical="center"/>
      <protection hidden="1"/>
    </xf>
    <xf numFmtId="175" fontId="8" fillId="21" borderId="92" xfId="9" applyFill="1" applyBorder="1">
      <alignment vertical="center"/>
      <protection hidden="1"/>
    </xf>
    <xf numFmtId="176" fontId="8" fillId="21" borderId="69" xfId="22" applyFill="1" applyBorder="1">
      <alignment vertical="center"/>
      <protection hidden="1"/>
    </xf>
    <xf numFmtId="176" fontId="8" fillId="21" borderId="61" xfId="22" applyFill="1" applyBorder="1">
      <alignment vertical="center"/>
      <protection hidden="1"/>
    </xf>
    <xf numFmtId="175" fontId="8" fillId="21" borderId="68" xfId="9" applyFill="1" applyBorder="1">
      <alignment vertical="center"/>
      <protection hidden="1"/>
    </xf>
    <xf numFmtId="175" fontId="8" fillId="21" borderId="112" xfId="9" applyFill="1" applyBorder="1">
      <alignment vertical="center"/>
      <protection hidden="1"/>
    </xf>
    <xf numFmtId="175" fontId="8" fillId="21" borderId="74" xfId="9" applyFill="1" applyBorder="1">
      <alignment vertical="center"/>
      <protection hidden="1"/>
    </xf>
    <xf numFmtId="175" fontId="8" fillId="21" borderId="90" xfId="9" applyFill="1" applyBorder="1">
      <alignment vertical="center"/>
      <protection hidden="1"/>
    </xf>
    <xf numFmtId="175" fontId="8" fillId="21" borderId="64" xfId="9" applyFill="1" applyBorder="1">
      <alignment vertical="center"/>
      <protection hidden="1"/>
    </xf>
    <xf numFmtId="175" fontId="8" fillId="21" borderId="44" xfId="9" applyFill="1" applyBorder="1">
      <alignment vertical="center"/>
      <protection hidden="1"/>
    </xf>
    <xf numFmtId="175" fontId="8" fillId="21" borderId="84" xfId="9" applyFill="1" applyBorder="1">
      <alignment vertical="center"/>
      <protection hidden="1"/>
    </xf>
    <xf numFmtId="175" fontId="8" fillId="21" borderId="82" xfId="9" applyFill="1" applyBorder="1">
      <alignment vertical="center"/>
      <protection hidden="1"/>
    </xf>
    <xf numFmtId="175" fontId="8" fillId="21" borderId="109" xfId="9" applyFill="1" applyBorder="1">
      <alignment vertical="center"/>
      <protection hidden="1"/>
    </xf>
    <xf numFmtId="175" fontId="8" fillId="21" borderId="52" xfId="9" applyFill="1" applyBorder="1">
      <alignment vertical="center"/>
      <protection hidden="1"/>
    </xf>
    <xf numFmtId="175" fontId="8" fillId="21" borderId="45" xfId="9" applyFill="1" applyBorder="1">
      <alignment vertical="center"/>
      <protection hidden="1"/>
    </xf>
    <xf numFmtId="170" fontId="11" fillId="21" borderId="80" xfId="0" applyNumberFormat="1" applyFont="1" applyFill="1" applyBorder="1" applyAlignment="1" applyProtection="1">
      <alignment vertical="center"/>
      <protection hidden="1"/>
    </xf>
    <xf numFmtId="176" fontId="8" fillId="21" borderId="71" xfId="22" applyFill="1" applyBorder="1">
      <alignment vertical="center"/>
      <protection hidden="1"/>
    </xf>
    <xf numFmtId="176" fontId="8" fillId="21" borderId="77" xfId="22" applyFill="1" applyBorder="1">
      <alignment vertical="center"/>
      <protection hidden="1"/>
    </xf>
    <xf numFmtId="176" fontId="8" fillId="21" borderId="68" xfId="22" applyFill="1" applyBorder="1">
      <alignment vertical="center"/>
      <protection hidden="1"/>
    </xf>
    <xf numFmtId="175" fontId="8" fillId="21" borderId="94" xfId="9" applyFill="1" applyBorder="1">
      <alignment vertical="center"/>
      <protection hidden="1"/>
    </xf>
    <xf numFmtId="175" fontId="8" fillId="21" borderId="73" xfId="9" applyFill="1" applyBorder="1">
      <alignment vertical="center"/>
      <protection hidden="1"/>
    </xf>
    <xf numFmtId="175" fontId="8" fillId="21" borderId="97" xfId="9" applyFill="1" applyBorder="1">
      <alignment vertical="center"/>
      <protection hidden="1"/>
    </xf>
    <xf numFmtId="170" fontId="8" fillId="10" borderId="96" xfId="3" applyNumberFormat="1" applyFont="1" applyFill="1" applyBorder="1" applyAlignment="1">
      <alignment vertical="center"/>
      <protection hidden="1"/>
    </xf>
    <xf numFmtId="170" fontId="8" fillId="10" borderId="112" xfId="3" applyNumberFormat="1" applyFont="1" applyFill="1" applyBorder="1" applyAlignment="1">
      <alignment vertical="center"/>
      <protection hidden="1"/>
    </xf>
    <xf numFmtId="175" fontId="8" fillId="21" borderId="79" xfId="9" applyFill="1" applyBorder="1">
      <alignment vertical="center"/>
      <protection hidden="1"/>
    </xf>
    <xf numFmtId="0" fontId="68" fillId="0" borderId="0" xfId="0" applyFont="1"/>
    <xf numFmtId="0" fontId="6" fillId="0" borderId="0" xfId="3" applyFill="1" applyAlignment="1" applyProtection="1">
      <alignment vertical="center"/>
      <protection locked="0"/>
    </xf>
    <xf numFmtId="40" fontId="14" fillId="2" borderId="0" xfId="3" applyNumberFormat="1" applyFont="1" applyAlignment="1" applyProtection="1">
      <alignment vertical="center"/>
      <protection locked="0"/>
    </xf>
    <xf numFmtId="167" fontId="6" fillId="2" borderId="95" xfId="1" applyFont="1" applyFill="1" applyBorder="1" applyAlignment="1" applyProtection="1">
      <alignment vertical="center"/>
      <protection locked="0"/>
    </xf>
    <xf numFmtId="168" fontId="6" fillId="2" borderId="76" xfId="3" applyNumberFormat="1" applyBorder="1" applyAlignment="1" applyProtection="1">
      <alignment horizontal="center" vertical="center"/>
      <protection locked="0"/>
    </xf>
    <xf numFmtId="176" fontId="6" fillId="0" borderId="120" xfId="11" applyBorder="1">
      <alignment vertical="center"/>
      <protection locked="0"/>
    </xf>
    <xf numFmtId="167" fontId="66" fillId="20" borderId="61" xfId="7" applyFont="1" applyFill="1" applyBorder="1" applyAlignment="1">
      <alignment horizontal="left" vertical="center" wrapText="1"/>
      <protection hidden="1"/>
    </xf>
    <xf numFmtId="167" fontId="66" fillId="20" borderId="61" xfId="7" applyFont="1" applyFill="1" applyBorder="1" applyAlignment="1">
      <alignment horizontal="center" vertical="center" wrapText="1"/>
      <protection hidden="1"/>
    </xf>
    <xf numFmtId="40" fontId="66" fillId="20" borderId="61" xfId="0" applyNumberFormat="1" applyFont="1" applyFill="1" applyBorder="1" applyAlignment="1" applyProtection="1">
      <alignment horizontal="left" vertical="center" wrapText="1"/>
      <protection hidden="1"/>
    </xf>
    <xf numFmtId="40" fontId="66" fillId="20" borderId="61" xfId="0" applyNumberFormat="1" applyFont="1" applyFill="1" applyBorder="1" applyAlignment="1" applyProtection="1">
      <alignment horizontal="center" vertical="center" wrapText="1"/>
      <protection hidden="1"/>
    </xf>
    <xf numFmtId="167" fontId="8" fillId="0" borderId="61" xfId="7" applyFill="1" applyBorder="1" applyAlignment="1" applyProtection="1">
      <alignment horizontal="center"/>
      <protection locked="0"/>
    </xf>
    <xf numFmtId="167" fontId="66" fillId="20" borderId="61" xfId="7" applyFont="1" applyFill="1" applyBorder="1" applyAlignment="1">
      <alignment horizontal="center" wrapText="1"/>
      <protection hidden="1"/>
    </xf>
    <xf numFmtId="0" fontId="66" fillId="20" borderId="121" xfId="3" applyFont="1" applyFill="1" applyBorder="1" applyAlignment="1">
      <alignment horizontal="center" wrapText="1"/>
      <protection hidden="1"/>
    </xf>
    <xf numFmtId="0" fontId="6" fillId="2" borderId="41" xfId="3" applyBorder="1" applyAlignment="1">
      <alignment wrapText="1"/>
      <protection hidden="1"/>
    </xf>
    <xf numFmtId="0" fontId="6" fillId="2" borderId="68" xfId="3" applyBorder="1" applyAlignment="1" applyProtection="1">
      <alignment vertical="center"/>
      <protection locked="0"/>
    </xf>
    <xf numFmtId="0" fontId="36" fillId="2" borderId="68" xfId="3" applyFont="1" applyBorder="1" applyAlignment="1" applyProtection="1">
      <alignment vertical="center"/>
      <protection locked="0"/>
    </xf>
    <xf numFmtId="167" fontId="71" fillId="2" borderId="68" xfId="1" applyFont="1" applyFill="1" applyBorder="1" applyAlignment="1" applyProtection="1">
      <protection hidden="1"/>
    </xf>
    <xf numFmtId="167" fontId="71" fillId="2" borderId="68" xfId="1" applyFont="1" applyFill="1" applyBorder="1" applyAlignment="1" applyProtection="1">
      <alignment wrapText="1"/>
      <protection hidden="1"/>
    </xf>
    <xf numFmtId="0" fontId="72" fillId="2" borderId="68" xfId="3" applyFont="1" applyBorder="1" applyAlignment="1" applyProtection="1">
      <protection locked="0"/>
    </xf>
    <xf numFmtId="167" fontId="75" fillId="8" borderId="80" xfId="1" applyFont="1" applyFill="1" applyBorder="1" applyAlignment="1" applyProtection="1">
      <alignment horizontal="center" vertical="center"/>
      <protection hidden="1"/>
    </xf>
    <xf numFmtId="167" fontId="70" fillId="8" borderId="80" xfId="1" applyFont="1" applyFill="1" applyBorder="1" applyAlignment="1" applyProtection="1">
      <alignment horizontal="center" vertical="center"/>
      <protection hidden="1"/>
    </xf>
    <xf numFmtId="167" fontId="66" fillId="20" borderId="61" xfId="7" applyFont="1" applyFill="1" applyBorder="1" applyAlignment="1">
      <alignment horizontal="right" wrapText="1"/>
      <protection hidden="1"/>
    </xf>
    <xf numFmtId="0" fontId="6" fillId="2" borderId="0" xfId="3" applyAlignment="1" applyProtection="1">
      <protection locked="0"/>
    </xf>
    <xf numFmtId="167" fontId="67" fillId="0" borderId="63" xfId="7" applyFont="1" applyFill="1" applyBorder="1" applyAlignment="1">
      <alignment horizontal="center" wrapText="1"/>
      <protection hidden="1"/>
    </xf>
    <xf numFmtId="167" fontId="66" fillId="0" borderId="63" xfId="7" applyFont="1" applyFill="1" applyBorder="1" applyAlignment="1" applyProtection="1">
      <alignment horizontal="center" wrapText="1"/>
      <protection locked="0"/>
    </xf>
    <xf numFmtId="40" fontId="6" fillId="2" borderId="0" xfId="3" applyNumberFormat="1" applyAlignment="1" applyProtection="1">
      <protection locked="0"/>
    </xf>
    <xf numFmtId="0" fontId="67" fillId="0" borderId="63" xfId="3" applyFont="1" applyFill="1" applyBorder="1" applyAlignment="1">
      <alignment horizontal="center" wrapText="1"/>
      <protection hidden="1"/>
    </xf>
    <xf numFmtId="0" fontId="67" fillId="0" borderId="51" xfId="3" applyFont="1" applyFill="1" applyBorder="1" applyAlignment="1">
      <alignment horizontal="center" wrapText="1"/>
      <protection hidden="1"/>
    </xf>
    <xf numFmtId="0" fontId="67" fillId="0" borderId="63" xfId="3" applyFont="1" applyFill="1" applyBorder="1" applyAlignment="1" applyProtection="1">
      <alignment horizontal="center" wrapText="1"/>
      <protection locked="0"/>
    </xf>
    <xf numFmtId="167" fontId="6" fillId="0" borderId="0" xfId="3" applyNumberFormat="1" applyFill="1" applyAlignment="1" applyProtection="1">
      <protection locked="0"/>
    </xf>
    <xf numFmtId="167" fontId="6" fillId="2" borderId="0" xfId="3" applyNumberFormat="1" applyAlignment="1" applyProtection="1">
      <protection locked="0"/>
    </xf>
    <xf numFmtId="0" fontId="49" fillId="2" borderId="0" xfId="12" applyFont="1" applyBorder="1" applyAlignment="1" applyProtection="1">
      <alignment horizontal="center"/>
      <protection locked="0"/>
    </xf>
    <xf numFmtId="0" fontId="11" fillId="0" borderId="0" xfId="12" applyFont="1" applyFill="1" applyBorder="1" applyAlignment="1">
      <alignment horizontal="center"/>
      <protection hidden="1"/>
    </xf>
    <xf numFmtId="0" fontId="11" fillId="0" borderId="0" xfId="12" applyFont="1" applyFill="1" applyBorder="1" applyAlignment="1" applyProtection="1">
      <alignment horizontal="center"/>
      <protection locked="0"/>
    </xf>
    <xf numFmtId="167" fontId="67" fillId="0" borderId="51" xfId="7" applyFont="1" applyFill="1" applyBorder="1" applyAlignment="1">
      <alignment horizontal="center" wrapText="1"/>
      <protection hidden="1"/>
    </xf>
    <xf numFmtId="167" fontId="67" fillId="0" borderId="63" xfId="7" applyFont="1" applyFill="1" applyBorder="1" applyAlignment="1" applyProtection="1">
      <alignment horizontal="center" wrapText="1"/>
      <protection locked="0"/>
    </xf>
    <xf numFmtId="167" fontId="66" fillId="20" borderId="80" xfId="7" applyFont="1" applyFill="1" applyBorder="1" applyAlignment="1">
      <alignment horizontal="center" vertical="center" wrapText="1"/>
      <protection hidden="1"/>
    </xf>
    <xf numFmtId="167" fontId="66" fillId="20" borderId="68" xfId="7" applyFont="1" applyFill="1" applyBorder="1" applyAlignment="1">
      <alignment wrapText="1"/>
      <protection hidden="1"/>
    </xf>
    <xf numFmtId="167" fontId="66" fillId="20" borderId="80" xfId="7" applyFont="1" applyFill="1" applyBorder="1" applyAlignment="1">
      <alignment wrapText="1"/>
      <protection hidden="1"/>
    </xf>
    <xf numFmtId="40" fontId="66" fillId="20" borderId="68" xfId="3" applyNumberFormat="1" applyFont="1" applyFill="1" applyBorder="1" applyAlignment="1" applyProtection="1">
      <alignment horizontal="center" wrapText="1"/>
      <protection locked="0"/>
    </xf>
    <xf numFmtId="167" fontId="66" fillId="20" borderId="80" xfId="7" applyFont="1" applyFill="1" applyBorder="1" applyAlignment="1">
      <alignment horizontal="center" wrapText="1"/>
      <protection hidden="1"/>
    </xf>
    <xf numFmtId="167" fontId="8" fillId="2" borderId="50" xfId="3" applyNumberFormat="1" applyFont="1" applyBorder="1" applyAlignment="1" applyProtection="1">
      <alignment horizontal="center" vertical="center"/>
      <protection locked="0"/>
    </xf>
    <xf numFmtId="167" fontId="66" fillId="20" borderId="68" xfId="7" applyFont="1" applyFill="1" applyBorder="1" applyAlignment="1" applyProtection="1">
      <alignment horizontal="center" vertical="center" wrapText="1"/>
      <protection locked="0"/>
    </xf>
    <xf numFmtId="167" fontId="66" fillId="20" borderId="68" xfId="7" applyFont="1" applyFill="1" applyBorder="1" applyAlignment="1">
      <alignment horizontal="center" vertical="center" wrapText="1"/>
      <protection hidden="1"/>
    </xf>
    <xf numFmtId="0" fontId="11" fillId="2" borderId="51" xfId="26" applyNumberFormat="1" applyFont="1" applyFill="1" applyBorder="1" applyAlignment="1" applyProtection="1">
      <alignment vertical="top"/>
      <protection locked="0"/>
    </xf>
    <xf numFmtId="167" fontId="12" fillId="11" borderId="9" xfId="1" applyFont="1" applyFill="1" applyBorder="1" applyAlignment="1" applyProtection="1">
      <alignment horizontal="center" vertical="center" wrapText="1"/>
      <protection hidden="1"/>
    </xf>
    <xf numFmtId="167" fontId="12" fillId="11" borderId="10" xfId="1" applyFont="1" applyFill="1" applyBorder="1" applyAlignment="1" applyProtection="1">
      <alignment horizontal="center" vertical="center" wrapText="1"/>
      <protection hidden="1"/>
    </xf>
    <xf numFmtId="0" fontId="19" fillId="0" borderId="0" xfId="24" applyFill="1" applyAlignment="1" applyProtection="1">
      <alignment horizontal="center"/>
      <protection hidden="1"/>
    </xf>
    <xf numFmtId="167" fontId="6" fillId="2" borderId="53" xfId="1" applyFont="1" applyFill="1" applyBorder="1" applyAlignment="1" applyProtection="1">
      <alignment vertical="center"/>
      <protection locked="0"/>
    </xf>
    <xf numFmtId="167" fontId="6" fillId="2" borderId="107" xfId="1" applyFont="1" applyFill="1" applyBorder="1" applyAlignment="1" applyProtection="1">
      <alignment vertical="center"/>
      <protection locked="0"/>
    </xf>
    <xf numFmtId="167" fontId="6" fillId="2" borderId="85" xfId="1" applyFont="1" applyFill="1" applyBorder="1" applyAlignment="1" applyProtection="1">
      <alignment vertical="center"/>
      <protection locked="0"/>
    </xf>
    <xf numFmtId="167" fontId="6" fillId="10" borderId="44" xfId="1" applyFont="1" applyFill="1" applyBorder="1" applyAlignment="1" applyProtection="1">
      <alignment vertical="center"/>
      <protection hidden="1"/>
    </xf>
    <xf numFmtId="167" fontId="6" fillId="10" borderId="104" xfId="1" applyFont="1" applyFill="1" applyBorder="1" applyAlignment="1" applyProtection="1">
      <alignment vertical="center"/>
      <protection hidden="1"/>
    </xf>
    <xf numFmtId="167" fontId="6" fillId="10" borderId="84" xfId="1" applyFont="1" applyFill="1" applyBorder="1" applyAlignment="1" applyProtection="1">
      <alignment vertical="center"/>
      <protection hidden="1"/>
    </xf>
    <xf numFmtId="167" fontId="6" fillId="10" borderId="87" xfId="1" applyFont="1" applyFill="1" applyBorder="1" applyAlignment="1" applyProtection="1">
      <alignment vertical="center"/>
      <protection hidden="1"/>
    </xf>
    <xf numFmtId="167" fontId="6" fillId="10" borderId="108" xfId="1" applyFont="1" applyFill="1" applyBorder="1" applyAlignment="1" applyProtection="1">
      <alignment vertical="center"/>
      <protection hidden="1"/>
    </xf>
    <xf numFmtId="167" fontId="6" fillId="10" borderId="89" xfId="1" applyFont="1" applyFill="1" applyBorder="1" applyAlignment="1" applyProtection="1">
      <alignment vertical="center"/>
      <protection hidden="1"/>
    </xf>
    <xf numFmtId="167" fontId="8" fillId="2" borderId="0" xfId="1" applyFont="1" applyFill="1" applyBorder="1" applyAlignment="1" applyProtection="1">
      <alignment horizontal="left" vertical="center"/>
      <protection hidden="1"/>
    </xf>
    <xf numFmtId="167" fontId="8" fillId="2" borderId="0" xfId="1" applyFont="1" applyFill="1" applyBorder="1" applyAlignment="1" applyProtection="1">
      <alignment vertical="center"/>
      <protection hidden="1"/>
    </xf>
    <xf numFmtId="167" fontId="6" fillId="2" borderId="53" xfId="1" quotePrefix="1" applyFont="1" applyFill="1" applyBorder="1" applyAlignment="1" applyProtection="1">
      <alignment vertical="center" wrapText="1"/>
      <protection locked="0"/>
    </xf>
    <xf numFmtId="167" fontId="6" fillId="2" borderId="107" xfId="1" quotePrefix="1" applyFont="1" applyFill="1" applyBorder="1" applyAlignment="1" applyProtection="1">
      <alignment vertical="center" wrapText="1"/>
      <protection locked="0"/>
    </xf>
    <xf numFmtId="167" fontId="6" fillId="2" borderId="85" xfId="1" quotePrefix="1" applyFont="1" applyFill="1" applyBorder="1" applyAlignment="1" applyProtection="1">
      <alignment vertical="center" wrapText="1"/>
      <protection locked="0"/>
    </xf>
    <xf numFmtId="167" fontId="6" fillId="2" borderId="46" xfId="1" quotePrefix="1" applyFont="1" applyFill="1" applyBorder="1" applyAlignment="1" applyProtection="1">
      <alignment vertical="center" wrapText="1"/>
      <protection locked="0"/>
    </xf>
    <xf numFmtId="167" fontId="6" fillId="2" borderId="105" xfId="1" quotePrefix="1" applyFont="1" applyFill="1" applyBorder="1" applyAlignment="1" applyProtection="1">
      <alignment vertical="center" wrapText="1"/>
      <protection locked="0"/>
    </xf>
    <xf numFmtId="167" fontId="6" fillId="2" borderId="86" xfId="1" quotePrefix="1" applyFont="1" applyFill="1" applyBorder="1" applyAlignment="1" applyProtection="1">
      <alignment vertical="center" wrapText="1"/>
      <protection locked="0"/>
    </xf>
    <xf numFmtId="167" fontId="8" fillId="2" borderId="0" xfId="1" applyFont="1" applyFill="1" applyBorder="1" applyAlignment="1" applyProtection="1">
      <alignment horizontal="left" vertical="center" wrapText="1"/>
      <protection hidden="1"/>
    </xf>
    <xf numFmtId="167" fontId="6" fillId="2" borderId="53" xfId="1" applyFont="1" applyFill="1" applyBorder="1" applyAlignment="1" applyProtection="1">
      <alignment vertical="center" wrapText="1"/>
      <protection locked="0"/>
    </xf>
    <xf numFmtId="167" fontId="6" fillId="2" borderId="107" xfId="1" applyFont="1" applyFill="1" applyBorder="1" applyAlignment="1" applyProtection="1">
      <alignment vertical="center" wrapText="1"/>
      <protection locked="0"/>
    </xf>
    <xf numFmtId="167" fontId="6" fillId="2" borderId="85" xfId="1" applyFont="1" applyFill="1" applyBorder="1" applyAlignment="1" applyProtection="1">
      <alignment vertical="center" wrapText="1"/>
      <protection locked="0"/>
    </xf>
    <xf numFmtId="167" fontId="6" fillId="2" borderId="74" xfId="1" applyFont="1" applyFill="1" applyBorder="1" applyAlignment="1" applyProtection="1">
      <alignment vertical="center" wrapText="1"/>
      <protection locked="0"/>
    </xf>
    <xf numFmtId="167" fontId="6" fillId="2" borderId="110" xfId="1" applyFont="1" applyFill="1" applyBorder="1" applyAlignment="1" applyProtection="1">
      <alignment vertical="center" wrapText="1"/>
      <protection locked="0"/>
    </xf>
    <xf numFmtId="0" fontId="74" fillId="0" borderId="51" xfId="12" applyFont="1" applyFill="1" applyBorder="1">
      <alignment horizontal="center" vertical="center"/>
      <protection hidden="1"/>
    </xf>
    <xf numFmtId="167" fontId="66" fillId="20" borderId="61" xfId="7" applyFont="1" applyFill="1" applyBorder="1" applyAlignment="1">
      <alignment horizontal="center" wrapText="1"/>
      <protection hidden="1"/>
    </xf>
    <xf numFmtId="167" fontId="66" fillId="20" borderId="64" xfId="7" applyFont="1" applyFill="1" applyBorder="1" applyAlignment="1">
      <alignment horizontal="center" wrapText="1"/>
      <protection hidden="1"/>
    </xf>
    <xf numFmtId="166" fontId="11" fillId="0" borderId="21" xfId="4" applyFont="1" applyFill="1" applyBorder="1" applyAlignment="1" applyProtection="1">
      <alignment horizontal="right" vertical="center"/>
      <protection locked="0"/>
    </xf>
    <xf numFmtId="166" fontId="11" fillId="0" borderId="30" xfId="4" applyFont="1" applyFill="1" applyBorder="1" applyAlignment="1" applyProtection="1">
      <alignment horizontal="right" vertical="center"/>
      <protection locked="0"/>
    </xf>
    <xf numFmtId="166" fontId="11" fillId="0" borderId="22" xfId="4" applyFont="1" applyFill="1" applyBorder="1" applyAlignment="1" applyProtection="1">
      <alignment horizontal="right" vertical="center"/>
      <protection locked="0"/>
    </xf>
    <xf numFmtId="0" fontId="11" fillId="2" borderId="51" xfId="26" applyNumberFormat="1" applyFont="1" applyFill="1" applyBorder="1" applyAlignment="1" applyProtection="1">
      <alignment vertical="top"/>
      <protection hidden="1"/>
    </xf>
    <xf numFmtId="166" fontId="11" fillId="0" borderId="23" xfId="5" applyFont="1" applyFill="1" applyBorder="1" applyAlignment="1" applyProtection="1">
      <alignment horizontal="right" vertical="center"/>
      <protection locked="0"/>
    </xf>
    <xf numFmtId="166" fontId="11" fillId="0" borderId="31" xfId="5" applyFont="1" applyFill="1" applyBorder="1" applyAlignment="1" applyProtection="1">
      <alignment horizontal="right" vertical="center"/>
      <protection locked="0"/>
    </xf>
    <xf numFmtId="166" fontId="11" fillId="0" borderId="24" xfId="5" applyFont="1" applyFill="1" applyBorder="1" applyAlignment="1" applyProtection="1">
      <alignment horizontal="right" vertical="center"/>
      <protection locked="0"/>
    </xf>
    <xf numFmtId="171" fontId="8" fillId="2" borderId="44" xfId="3" applyNumberFormat="1" applyFont="1" applyBorder="1" applyAlignment="1" applyProtection="1">
      <alignment horizontal="center" vertical="center"/>
      <protection locked="0"/>
    </xf>
    <xf numFmtId="171" fontId="8" fillId="2" borderId="45" xfId="3" applyNumberFormat="1" applyFont="1" applyBorder="1" applyAlignment="1" applyProtection="1">
      <alignment horizontal="center" vertical="center"/>
      <protection locked="0"/>
    </xf>
    <xf numFmtId="174" fontId="8" fillId="2" borderId="83" xfId="3" applyNumberFormat="1" applyFont="1" applyBorder="1" applyAlignment="1" applyProtection="1">
      <alignment horizontal="center" vertical="center"/>
      <protection locked="0"/>
    </xf>
    <xf numFmtId="174" fontId="8" fillId="2" borderId="98" xfId="3" applyNumberFormat="1" applyFont="1" applyBorder="1" applyAlignment="1" applyProtection="1">
      <alignment horizontal="center" vertical="center"/>
      <protection locked="0"/>
    </xf>
    <xf numFmtId="0" fontId="47" fillId="2" borderId="0" xfId="3" applyNumberFormat="1" applyFont="1" applyBorder="1" applyAlignment="1">
      <alignment vertical="center"/>
      <protection hidden="1"/>
    </xf>
    <xf numFmtId="167" fontId="8" fillId="2" borderId="51" xfId="1" applyFont="1" applyFill="1" applyBorder="1" applyAlignment="1" applyProtection="1">
      <alignment vertical="center"/>
      <protection hidden="1"/>
    </xf>
    <xf numFmtId="40" fontId="8" fillId="0" borderId="51" xfId="3" applyNumberFormat="1" applyFont="1" applyFill="1" applyBorder="1" applyAlignment="1">
      <alignment vertical="center"/>
      <protection hidden="1"/>
    </xf>
    <xf numFmtId="0" fontId="0" fillId="0" borderId="72" xfId="0" applyBorder="1" applyAlignment="1" applyProtection="1">
      <alignment horizontal="left" vertical="top" wrapText="1"/>
      <protection locked="0"/>
    </xf>
    <xf numFmtId="0" fontId="0" fillId="0" borderId="50" xfId="0" applyBorder="1" applyAlignment="1" applyProtection="1">
      <alignment horizontal="left" vertical="top" wrapText="1"/>
      <protection locked="0"/>
    </xf>
    <xf numFmtId="0" fontId="0" fillId="0" borderId="118" xfId="0" applyBorder="1" applyAlignment="1" applyProtection="1">
      <alignment horizontal="left" vertical="top" wrapText="1"/>
      <protection locked="0"/>
    </xf>
    <xf numFmtId="0" fontId="0" fillId="0" borderId="113"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115" xfId="0" applyBorder="1" applyAlignment="1" applyProtection="1">
      <alignment horizontal="left" vertical="top" wrapText="1"/>
      <protection locked="0"/>
    </xf>
    <xf numFmtId="0" fontId="0" fillId="0" borderId="67" xfId="0" applyBorder="1" applyAlignment="1" applyProtection="1">
      <alignment horizontal="left" vertical="top" wrapText="1"/>
      <protection locked="0"/>
    </xf>
    <xf numFmtId="0" fontId="0" fillId="0" borderId="51" xfId="0" applyBorder="1" applyAlignment="1" applyProtection="1">
      <alignment horizontal="left" vertical="top" wrapText="1"/>
      <protection locked="0"/>
    </xf>
    <xf numFmtId="0" fontId="0" fillId="0" borderId="116" xfId="0" applyBorder="1" applyAlignment="1" applyProtection="1">
      <alignment horizontal="left" vertical="top" wrapText="1"/>
      <protection locked="0"/>
    </xf>
    <xf numFmtId="167" fontId="6" fillId="10" borderId="46" xfId="1" applyFont="1" applyFill="1" applyBorder="1" applyAlignment="1" applyProtection="1">
      <alignment vertical="center"/>
      <protection hidden="1"/>
    </xf>
    <xf numFmtId="167" fontId="6" fillId="10" borderId="105" xfId="1" applyFont="1" applyFill="1" applyBorder="1" applyAlignment="1" applyProtection="1">
      <alignment vertical="center"/>
      <protection hidden="1"/>
    </xf>
    <xf numFmtId="167" fontId="6" fillId="10" borderId="86" xfId="1" applyFont="1" applyFill="1" applyBorder="1" applyAlignment="1" applyProtection="1">
      <alignment vertical="center"/>
      <protection hidden="1"/>
    </xf>
    <xf numFmtId="167" fontId="8" fillId="10" borderId="95" xfId="1" applyFont="1" applyFill="1" applyBorder="1" applyAlignment="1" applyProtection="1">
      <alignment vertical="center"/>
      <protection hidden="1"/>
    </xf>
    <xf numFmtId="167" fontId="8" fillId="10" borderId="106" xfId="1" applyFont="1" applyFill="1" applyBorder="1" applyAlignment="1" applyProtection="1">
      <alignment vertical="center"/>
      <protection hidden="1"/>
    </xf>
    <xf numFmtId="167" fontId="8" fillId="10" borderId="96" xfId="1" applyFont="1" applyFill="1" applyBorder="1" applyAlignment="1" applyProtection="1">
      <alignment vertical="center"/>
      <protection hidden="1"/>
    </xf>
    <xf numFmtId="167" fontId="6" fillId="10" borderId="53" xfId="1" applyFont="1" applyFill="1" applyBorder="1" applyAlignment="1" applyProtection="1">
      <alignment vertical="center"/>
      <protection hidden="1"/>
    </xf>
    <xf numFmtId="167" fontId="6" fillId="10" borderId="107" xfId="1" applyFont="1" applyFill="1" applyBorder="1" applyAlignment="1" applyProtection="1">
      <alignment vertical="center"/>
      <protection hidden="1"/>
    </xf>
    <xf numFmtId="167" fontId="6" fillId="10" borderId="85" xfId="1" applyFont="1" applyFill="1" applyBorder="1" applyAlignment="1" applyProtection="1">
      <alignment vertical="center"/>
      <protection hidden="1"/>
    </xf>
    <xf numFmtId="167" fontId="8" fillId="2" borderId="115" xfId="1" applyFont="1" applyFill="1" applyBorder="1" applyAlignment="1" applyProtection="1">
      <alignment vertical="center"/>
      <protection hidden="1"/>
    </xf>
    <xf numFmtId="40" fontId="59" fillId="0" borderId="42" xfId="3" applyNumberFormat="1" applyFont="1" applyFill="1" applyBorder="1" applyAlignment="1">
      <protection hidden="1"/>
    </xf>
    <xf numFmtId="167" fontId="6" fillId="2" borderId="83" xfId="1" applyFont="1" applyFill="1" applyBorder="1" applyAlignment="1" applyProtection="1">
      <alignment vertical="center" wrapText="1"/>
      <protection locked="0"/>
    </xf>
    <xf numFmtId="167" fontId="6" fillId="2" borderId="105" xfId="1" applyFont="1" applyFill="1" applyBorder="1" applyAlignment="1" applyProtection="1">
      <alignment vertical="center" wrapText="1"/>
      <protection locked="0"/>
    </xf>
    <xf numFmtId="167" fontId="6" fillId="2" borderId="119" xfId="1" applyFont="1" applyFill="1" applyBorder="1" applyAlignment="1" applyProtection="1">
      <alignment vertical="center" wrapText="1"/>
      <protection locked="0"/>
    </xf>
    <xf numFmtId="167" fontId="8" fillId="10" borderId="62" xfId="1" applyFont="1" applyFill="1" applyBorder="1" applyAlignment="1" applyProtection="1">
      <alignment vertical="center" wrapText="1"/>
      <protection hidden="1"/>
    </xf>
    <xf numFmtId="167" fontId="8" fillId="10" borderId="63" xfId="1" applyFont="1" applyFill="1" applyBorder="1" applyAlignment="1" applyProtection="1">
      <alignment vertical="center" wrapText="1"/>
      <protection hidden="1"/>
    </xf>
    <xf numFmtId="167" fontId="8" fillId="10" borderId="64" xfId="1" applyFont="1" applyFill="1" applyBorder="1" applyAlignment="1" applyProtection="1">
      <alignment vertical="center" wrapText="1"/>
      <protection hidden="1"/>
    </xf>
    <xf numFmtId="167" fontId="6" fillId="2" borderId="82" xfId="1" applyFont="1" applyFill="1" applyBorder="1" applyAlignment="1" applyProtection="1">
      <alignment vertical="center" wrapText="1"/>
      <protection locked="0"/>
    </xf>
    <xf numFmtId="167" fontId="6" fillId="2" borderId="104" xfId="1" applyFont="1" applyFill="1" applyBorder="1" applyAlignment="1" applyProtection="1">
      <alignment vertical="center" wrapText="1"/>
      <protection locked="0"/>
    </xf>
    <xf numFmtId="167" fontId="6" fillId="2" borderId="109" xfId="1" applyFont="1" applyFill="1" applyBorder="1" applyAlignment="1" applyProtection="1">
      <alignment vertical="center" wrapText="1"/>
      <protection locked="0"/>
    </xf>
    <xf numFmtId="40" fontId="54" fillId="0" borderId="0" xfId="0" applyNumberFormat="1" applyFont="1" applyAlignment="1" applyProtection="1">
      <alignment horizontal="center"/>
      <protection hidden="1"/>
    </xf>
    <xf numFmtId="0" fontId="51" fillId="10" borderId="36" xfId="3" applyFont="1" applyFill="1" applyBorder="1" applyAlignment="1">
      <alignment horizontal="left" wrapText="1"/>
      <protection hidden="1"/>
    </xf>
    <xf numFmtId="0" fontId="51" fillId="10" borderId="0" xfId="3" applyFont="1" applyFill="1" applyBorder="1" applyAlignment="1">
      <alignment horizontal="left" wrapText="1"/>
      <protection hidden="1"/>
    </xf>
    <xf numFmtId="167" fontId="8" fillId="2" borderId="0" xfId="3" applyNumberFormat="1" applyFont="1" applyBorder="1" applyAlignment="1">
      <alignment vertical="center"/>
      <protection hidden="1"/>
    </xf>
    <xf numFmtId="167" fontId="4" fillId="2" borderId="0" xfId="3" applyNumberFormat="1" applyFont="1" applyBorder="1" applyAlignment="1">
      <alignment horizontal="right" vertical="center"/>
      <protection hidden="1"/>
    </xf>
    <xf numFmtId="180" fontId="11" fillId="0" borderId="0" xfId="3" applyNumberFormat="1" applyFont="1" applyFill="1" applyBorder="1" applyAlignment="1">
      <alignment horizontal="right" vertical="center" indent="1"/>
      <protection hidden="1"/>
    </xf>
    <xf numFmtId="167" fontId="6" fillId="2" borderId="53" xfId="3" applyNumberFormat="1" applyBorder="1" applyAlignment="1" applyProtection="1">
      <alignment vertical="center"/>
      <protection locked="0"/>
    </xf>
    <xf numFmtId="167" fontId="6" fillId="2" borderId="85" xfId="3" applyNumberFormat="1" applyBorder="1" applyAlignment="1" applyProtection="1">
      <alignment vertical="center"/>
      <protection locked="0"/>
    </xf>
    <xf numFmtId="167" fontId="6" fillId="2" borderId="46" xfId="3" applyNumberFormat="1" applyBorder="1" applyAlignment="1" applyProtection="1">
      <alignment vertical="center"/>
      <protection locked="0"/>
    </xf>
    <xf numFmtId="167" fontId="6" fillId="2" borderId="86" xfId="3" applyNumberFormat="1" applyBorder="1" applyAlignment="1" applyProtection="1">
      <alignment vertical="center"/>
      <protection locked="0"/>
    </xf>
    <xf numFmtId="0" fontId="44" fillId="0" borderId="0" xfId="0" applyFont="1" applyAlignment="1" applyProtection="1">
      <alignment horizontal="left" vertical="center" wrapText="1" indent="1"/>
      <protection hidden="1"/>
    </xf>
    <xf numFmtId="0" fontId="42" fillId="0" borderId="0" xfId="3" applyFont="1" applyFill="1" applyBorder="1" applyAlignment="1">
      <alignment horizontal="left" vertical="center" wrapText="1" indent="1"/>
      <protection hidden="1"/>
    </xf>
    <xf numFmtId="167" fontId="8" fillId="2" borderId="39" xfId="3" applyNumberFormat="1" applyFont="1" applyBorder="1" applyAlignment="1">
      <alignment vertical="center"/>
      <protection hidden="1"/>
    </xf>
    <xf numFmtId="167" fontId="8" fillId="2" borderId="102" xfId="3" applyNumberFormat="1" applyFont="1" applyBorder="1" applyAlignment="1">
      <alignment vertical="center"/>
      <protection hidden="1"/>
    </xf>
    <xf numFmtId="167" fontId="6" fillId="2" borderId="0" xfId="3" applyNumberFormat="1" applyBorder="1" applyAlignment="1" applyProtection="1">
      <alignment vertical="center"/>
      <protection locked="0"/>
    </xf>
    <xf numFmtId="167" fontId="6" fillId="2" borderId="44" xfId="3" applyNumberFormat="1" applyBorder="1" applyAlignment="1" applyProtection="1">
      <alignment vertical="center"/>
      <protection locked="0"/>
    </xf>
    <xf numFmtId="167" fontId="6" fillId="2" borderId="84" xfId="3" applyNumberFormat="1" applyBorder="1" applyAlignment="1" applyProtection="1">
      <alignment vertical="center"/>
      <protection locked="0"/>
    </xf>
    <xf numFmtId="166" fontId="5" fillId="4" borderId="25" xfId="4" applyFont="1" applyBorder="1" applyAlignment="1">
      <alignment horizontal="right"/>
      <protection hidden="1"/>
    </xf>
    <xf numFmtId="166" fontId="5" fillId="4" borderId="27" xfId="4" applyFont="1" applyBorder="1" applyAlignment="1">
      <alignment horizontal="right"/>
      <protection hidden="1"/>
    </xf>
    <xf numFmtId="166" fontId="5" fillId="4" borderId="28" xfId="5" applyFont="1" applyBorder="1" applyAlignment="1">
      <alignment horizontal="right" vertical="top"/>
      <protection hidden="1"/>
    </xf>
    <xf numFmtId="166" fontId="5" fillId="4" borderId="29" xfId="5" applyFont="1" applyBorder="1" applyAlignment="1">
      <alignment horizontal="right" vertical="top"/>
      <protection hidden="1"/>
    </xf>
    <xf numFmtId="40" fontId="66" fillId="20" borderId="62" xfId="0" applyNumberFormat="1" applyFont="1" applyFill="1" applyBorder="1" applyAlignment="1" applyProtection="1">
      <alignment horizontal="center" vertical="center" wrapText="1"/>
      <protection hidden="1"/>
    </xf>
    <xf numFmtId="40" fontId="66" fillId="20" borderId="63" xfId="0" applyNumberFormat="1" applyFont="1" applyFill="1" applyBorder="1" applyAlignment="1" applyProtection="1">
      <alignment horizontal="center" vertical="center" wrapText="1"/>
      <protection hidden="1"/>
    </xf>
    <xf numFmtId="40" fontId="66" fillId="20" borderId="64" xfId="0" applyNumberFormat="1" applyFont="1" applyFill="1" applyBorder="1" applyAlignment="1" applyProtection="1">
      <alignment horizontal="center" vertical="center" wrapText="1"/>
      <protection hidden="1"/>
    </xf>
    <xf numFmtId="0" fontId="18" fillId="2" borderId="0" xfId="3" applyNumberFormat="1" applyFont="1" applyBorder="1" applyAlignment="1">
      <alignment vertical="center"/>
      <protection hidden="1"/>
    </xf>
    <xf numFmtId="171" fontId="11" fillId="0" borderId="0" xfId="3" applyNumberFormat="1" applyFont="1" applyFill="1" applyBorder="1" applyAlignment="1">
      <alignment horizontal="right" vertical="center" indent="1"/>
      <protection hidden="1"/>
    </xf>
    <xf numFmtId="167" fontId="8" fillId="10" borderId="44" xfId="3" applyNumberFormat="1" applyFont="1" applyFill="1" applyBorder="1" applyAlignment="1">
      <alignment vertical="center"/>
      <protection hidden="1"/>
    </xf>
    <xf numFmtId="167" fontId="8" fillId="10" borderId="84" xfId="3" applyNumberFormat="1" applyFont="1" applyFill="1" applyBorder="1" applyAlignment="1">
      <alignment vertical="center"/>
      <protection hidden="1"/>
    </xf>
    <xf numFmtId="0" fontId="55" fillId="0" borderId="0" xfId="3" applyNumberFormat="1" applyFont="1" applyFill="1" applyBorder="1" applyAlignment="1">
      <alignment horizontal="left" vertical="center" wrapText="1"/>
      <protection hidden="1"/>
    </xf>
    <xf numFmtId="40" fontId="73" fillId="0" borderId="0" xfId="3" applyNumberFormat="1" applyFont="1" applyFill="1" applyBorder="1" applyAlignment="1">
      <alignment vertical="center"/>
      <protection hidden="1"/>
    </xf>
    <xf numFmtId="171" fontId="8" fillId="0" borderId="65" xfId="3" applyNumberFormat="1" applyFont="1" applyFill="1" applyBorder="1" applyAlignment="1">
      <alignment horizontal="right" vertical="center" indent="1"/>
      <protection hidden="1"/>
    </xf>
    <xf numFmtId="167" fontId="6" fillId="2" borderId="53" xfId="1" applyFont="1" applyFill="1" applyBorder="1" applyAlignment="1" applyProtection="1">
      <alignment horizontal="left" vertical="center"/>
      <protection locked="0"/>
    </xf>
    <xf numFmtId="167" fontId="6" fillId="2" borderId="85" xfId="1" applyFont="1" applyFill="1" applyBorder="1" applyAlignment="1" applyProtection="1">
      <alignment horizontal="left" vertical="center"/>
      <protection locked="0"/>
    </xf>
    <xf numFmtId="167" fontId="16" fillId="2" borderId="0" xfId="1" applyFont="1" applyFill="1" applyBorder="1" applyAlignment="1" applyProtection="1">
      <alignment horizontal="left" vertical="center"/>
      <protection hidden="1"/>
    </xf>
    <xf numFmtId="0" fontId="6" fillId="2" borderId="0" xfId="3" applyBorder="1" applyAlignment="1" applyProtection="1">
      <alignment vertical="center"/>
      <protection locked="0"/>
    </xf>
    <xf numFmtId="167" fontId="6" fillId="2" borderId="46" xfId="1" applyFont="1" applyFill="1" applyBorder="1" applyAlignment="1" applyProtection="1">
      <alignment vertical="center"/>
      <protection locked="0"/>
    </xf>
    <xf numFmtId="167" fontId="6" fillId="2" borderId="86" xfId="1" applyFont="1" applyFill="1" applyBorder="1" applyAlignment="1" applyProtection="1">
      <alignment vertical="center"/>
      <protection locked="0"/>
    </xf>
    <xf numFmtId="167" fontId="6" fillId="2" borderId="44" xfId="1" applyFont="1" applyFill="1" applyBorder="1" applyAlignment="1" applyProtection="1">
      <alignment vertical="center"/>
      <protection locked="0"/>
    </xf>
    <xf numFmtId="167" fontId="6" fillId="2" borderId="84" xfId="1" applyFont="1" applyFill="1" applyBorder="1" applyAlignment="1" applyProtection="1">
      <alignment vertical="center"/>
      <protection locked="0"/>
    </xf>
    <xf numFmtId="167" fontId="6" fillId="10" borderId="44" xfId="3" applyNumberFormat="1" applyFill="1" applyBorder="1" applyAlignment="1">
      <alignment vertical="center"/>
      <protection hidden="1"/>
    </xf>
    <xf numFmtId="167" fontId="6" fillId="10" borderId="84" xfId="3" applyNumberFormat="1" applyFill="1" applyBorder="1" applyAlignment="1">
      <alignment vertical="center"/>
      <protection hidden="1"/>
    </xf>
    <xf numFmtId="167" fontId="6" fillId="2" borderId="46" xfId="1" quotePrefix="1" applyFont="1" applyFill="1" applyBorder="1" applyAlignment="1" applyProtection="1">
      <alignment horizontal="left" vertical="center"/>
      <protection locked="0"/>
    </xf>
    <xf numFmtId="167" fontId="6" fillId="2" borderId="86" xfId="1" applyFont="1" applyFill="1" applyBorder="1" applyAlignment="1" applyProtection="1">
      <alignment horizontal="left" vertical="center"/>
      <protection locked="0"/>
    </xf>
    <xf numFmtId="174" fontId="8" fillId="0" borderId="0" xfId="3" applyNumberFormat="1" applyFont="1" applyFill="1" applyBorder="1" applyAlignment="1">
      <alignment horizontal="right" vertical="center" indent="1"/>
      <protection hidden="1"/>
    </xf>
    <xf numFmtId="167" fontId="6" fillId="2" borderId="54" xfId="1" applyFont="1" applyFill="1" applyBorder="1" applyAlignment="1" applyProtection="1">
      <alignment vertical="center"/>
      <protection locked="0"/>
    </xf>
    <xf numFmtId="167" fontId="6" fillId="2" borderId="56" xfId="1" applyFont="1" applyFill="1" applyBorder="1" applyAlignment="1" applyProtection="1">
      <alignment vertical="center"/>
      <protection locked="0"/>
    </xf>
    <xf numFmtId="167" fontId="6" fillId="10" borderId="73" xfId="1" applyFont="1" applyFill="1" applyBorder="1" applyAlignment="1" applyProtection="1">
      <alignment vertical="center"/>
      <protection hidden="1"/>
    </xf>
    <xf numFmtId="167" fontId="6" fillId="2" borderId="76" xfId="1" applyFont="1" applyFill="1" applyBorder="1" applyAlignment="1" applyProtection="1">
      <alignment vertical="center"/>
      <protection locked="0"/>
    </xf>
    <xf numFmtId="0" fontId="64" fillId="2" borderId="42" xfId="1" applyNumberFormat="1" applyFont="1" applyFill="1" applyBorder="1" applyAlignment="1" applyProtection="1">
      <alignment horizontal="left" vertical="center"/>
      <protection hidden="1"/>
    </xf>
    <xf numFmtId="167" fontId="64" fillId="2" borderId="42" xfId="1" applyFont="1" applyFill="1" applyBorder="1" applyAlignment="1" applyProtection="1">
      <alignment horizontal="left" vertical="center"/>
      <protection hidden="1"/>
    </xf>
    <xf numFmtId="167" fontId="6" fillId="10" borderId="52" xfId="1" applyFont="1" applyFill="1" applyBorder="1" applyAlignment="1" applyProtection="1">
      <alignment vertical="center"/>
      <protection hidden="1"/>
    </xf>
    <xf numFmtId="40" fontId="4" fillId="0" borderId="42" xfId="5" applyNumberFormat="1" applyFont="1" applyFill="1" applyBorder="1" applyAlignment="1">
      <alignment horizontal="left" vertical="center"/>
      <protection hidden="1"/>
    </xf>
    <xf numFmtId="40" fontId="18" fillId="0" borderId="0" xfId="3" applyNumberFormat="1" applyFont="1" applyFill="1" applyBorder="1" applyAlignment="1">
      <alignment horizontal="left" vertical="center" wrapText="1"/>
      <protection hidden="1"/>
    </xf>
    <xf numFmtId="40" fontId="43" fillId="0" borderId="0" xfId="3" applyNumberFormat="1" applyFont="1" applyFill="1" applyBorder="1" applyAlignment="1" applyProtection="1">
      <alignment horizontal="left" vertical="center" wrapText="1"/>
      <protection locked="0"/>
    </xf>
    <xf numFmtId="179" fontId="6" fillId="10" borderId="53" xfId="3" applyNumberFormat="1" applyFill="1" applyBorder="1" applyAlignment="1">
      <alignment horizontal="left" vertical="center"/>
      <protection hidden="1"/>
    </xf>
    <xf numFmtId="179" fontId="6" fillId="10" borderId="85" xfId="3" applyNumberFormat="1" applyFill="1" applyBorder="1" applyAlignment="1">
      <alignment horizontal="left" vertical="center"/>
      <protection hidden="1"/>
    </xf>
    <xf numFmtId="0" fontId="6" fillId="10" borderId="53" xfId="3" applyFill="1" applyBorder="1" applyAlignment="1">
      <alignment horizontal="left" vertical="center"/>
      <protection hidden="1"/>
    </xf>
    <xf numFmtId="0" fontId="6" fillId="10" borderId="85" xfId="3" applyFill="1" applyBorder="1" applyAlignment="1">
      <alignment horizontal="left" vertical="center"/>
      <protection hidden="1"/>
    </xf>
    <xf numFmtId="167" fontId="66" fillId="20" borderId="122" xfId="1" applyFont="1" applyFill="1" applyBorder="1" applyAlignment="1" applyProtection="1">
      <alignment horizontal="left" wrapText="1"/>
      <protection hidden="1"/>
    </xf>
    <xf numFmtId="167" fontId="66" fillId="20" borderId="123" xfId="1" applyFont="1" applyFill="1" applyBorder="1" applyAlignment="1" applyProtection="1">
      <alignment horizontal="left" wrapText="1"/>
      <protection hidden="1"/>
    </xf>
    <xf numFmtId="0" fontId="6" fillId="10" borderId="46" xfId="3" applyFill="1" applyBorder="1" applyAlignment="1">
      <alignment horizontal="left" vertical="center"/>
      <protection hidden="1"/>
    </xf>
    <xf numFmtId="0" fontId="6" fillId="10" borderId="86" xfId="3" applyFill="1" applyBorder="1" applyAlignment="1">
      <alignment horizontal="left" vertical="center"/>
      <protection hidden="1"/>
    </xf>
    <xf numFmtId="0" fontId="47" fillId="2" borderId="0" xfId="3" applyFont="1" applyBorder="1" applyAlignment="1">
      <alignment vertical="center"/>
      <protection hidden="1"/>
    </xf>
    <xf numFmtId="179" fontId="6" fillId="10" borderId="95" xfId="3" applyNumberFormat="1" applyFill="1" applyBorder="1" applyAlignment="1">
      <alignment horizontal="left" vertical="center"/>
      <protection hidden="1"/>
    </xf>
    <xf numFmtId="179" fontId="6" fillId="10" borderId="96" xfId="3" applyNumberFormat="1" applyFill="1" applyBorder="1" applyAlignment="1">
      <alignment horizontal="left" vertical="center"/>
      <protection hidden="1"/>
    </xf>
    <xf numFmtId="167" fontId="75" fillId="8" borderId="67" xfId="1" applyFont="1" applyFill="1" applyBorder="1" applyAlignment="1" applyProtection="1">
      <alignment horizontal="center" vertical="center"/>
      <protection hidden="1"/>
    </xf>
    <xf numFmtId="167" fontId="75" fillId="8" borderId="51" xfId="1" applyFont="1" applyFill="1" applyBorder="1" applyAlignment="1" applyProtection="1">
      <alignment horizontal="center" vertical="center"/>
      <protection hidden="1"/>
    </xf>
    <xf numFmtId="167" fontId="75" fillId="8" borderId="116" xfId="1" applyFont="1" applyFill="1" applyBorder="1" applyAlignment="1" applyProtection="1">
      <alignment horizontal="center" vertical="center"/>
      <protection hidden="1"/>
    </xf>
    <xf numFmtId="167" fontId="66" fillId="20" borderId="61" xfId="7" applyFont="1" applyFill="1" applyBorder="1" applyAlignment="1">
      <alignment horizontal="left" wrapText="1"/>
      <protection hidden="1"/>
    </xf>
    <xf numFmtId="167" fontId="66" fillId="20" borderId="62" xfId="7" applyFont="1" applyFill="1" applyBorder="1" applyAlignment="1">
      <alignment horizontal="left" wrapText="1"/>
      <protection hidden="1"/>
    </xf>
    <xf numFmtId="167" fontId="75" fillId="8" borderId="67" xfId="1" applyFont="1" applyFill="1" applyBorder="1" applyAlignment="1" applyProtection="1">
      <alignment horizontal="center" vertical="center" wrapText="1"/>
      <protection hidden="1"/>
    </xf>
    <xf numFmtId="167" fontId="75" fillId="8" borderId="51" xfId="1" applyFont="1" applyFill="1" applyBorder="1" applyAlignment="1" applyProtection="1">
      <alignment horizontal="center" vertical="center" wrapText="1"/>
      <protection hidden="1"/>
    </xf>
    <xf numFmtId="167" fontId="75" fillId="8" borderId="116" xfId="1" applyFont="1" applyFill="1" applyBorder="1" applyAlignment="1" applyProtection="1">
      <alignment horizontal="center" vertical="center" wrapText="1"/>
      <protection hidden="1"/>
    </xf>
    <xf numFmtId="40" fontId="51" fillId="2" borderId="0" xfId="3" applyNumberFormat="1" applyFont="1" applyAlignment="1" applyProtection="1">
      <alignment horizontal="left" vertical="center" wrapText="1"/>
      <protection locked="0"/>
    </xf>
    <xf numFmtId="40" fontId="51" fillId="2" borderId="0" xfId="3" applyNumberFormat="1" applyFont="1" applyAlignment="1" applyProtection="1">
      <alignment horizontal="left" vertical="top" wrapText="1"/>
      <protection locked="0"/>
    </xf>
    <xf numFmtId="0" fontId="69" fillId="0" borderId="51" xfId="3" applyFont="1" applyFill="1" applyBorder="1" applyAlignment="1" applyProtection="1">
      <alignment horizontal="center" vertical="top"/>
      <protection locked="0"/>
    </xf>
    <xf numFmtId="0" fontId="6" fillId="2" borderId="1" xfId="3" applyBorder="1" applyAlignment="1">
      <alignment horizontal="center" vertical="center" wrapText="1"/>
      <protection hidden="1"/>
    </xf>
    <xf numFmtId="0" fontId="6" fillId="2" borderId="2" xfId="3" applyBorder="1" applyAlignment="1">
      <alignment horizontal="center" vertical="center" wrapText="1"/>
      <protection hidden="1"/>
    </xf>
    <xf numFmtId="171" fontId="6" fillId="10" borderId="88" xfId="3" applyNumberFormat="1" applyFill="1" applyBorder="1" applyAlignment="1">
      <alignment horizontal="center" vertical="center"/>
      <protection hidden="1"/>
    </xf>
    <xf numFmtId="171" fontId="6" fillId="10" borderId="103" xfId="3" applyNumberFormat="1" applyFill="1" applyBorder="1" applyAlignment="1">
      <alignment horizontal="center" vertical="center"/>
      <protection hidden="1"/>
    </xf>
    <xf numFmtId="167" fontId="6" fillId="2" borderId="53" xfId="3" applyNumberFormat="1" applyBorder="1" applyAlignment="1" applyProtection="1">
      <alignment horizontal="left" vertical="center"/>
      <protection locked="0"/>
    </xf>
    <xf numFmtId="167" fontId="6" fillId="2" borderId="55" xfId="3" applyNumberFormat="1" applyBorder="1" applyAlignment="1" applyProtection="1">
      <alignment horizontal="left" vertical="center"/>
      <protection locked="0"/>
    </xf>
    <xf numFmtId="167" fontId="6" fillId="2" borderId="44" xfId="3" applyNumberFormat="1" applyBorder="1" applyAlignment="1" applyProtection="1">
      <alignment horizontal="left" vertical="center"/>
      <protection locked="0"/>
    </xf>
    <xf numFmtId="167" fontId="6" fillId="2" borderId="45" xfId="3" applyNumberFormat="1" applyBorder="1" applyAlignment="1" applyProtection="1">
      <alignment horizontal="left" vertical="center"/>
      <protection locked="0"/>
    </xf>
    <xf numFmtId="167" fontId="6" fillId="2" borderId="46" xfId="3" applyNumberFormat="1" applyBorder="1" applyAlignment="1" applyProtection="1">
      <alignment horizontal="left" vertical="center"/>
      <protection locked="0"/>
    </xf>
    <xf numFmtId="167" fontId="6" fillId="2" borderId="47" xfId="3" applyNumberFormat="1" applyBorder="1" applyAlignment="1" applyProtection="1">
      <alignment horizontal="left" vertical="center"/>
      <protection locked="0"/>
    </xf>
    <xf numFmtId="0" fontId="6" fillId="2" borderId="3" xfId="3" applyBorder="1" applyAlignment="1">
      <alignment horizontal="center" vertical="center" wrapText="1"/>
      <protection hidden="1"/>
    </xf>
    <xf numFmtId="179" fontId="6" fillId="10" borderId="44" xfId="3" applyNumberFormat="1" applyFill="1" applyBorder="1" applyAlignment="1">
      <alignment horizontal="left" vertical="center"/>
      <protection hidden="1"/>
    </xf>
    <xf numFmtId="179" fontId="6" fillId="10" borderId="84" xfId="3" applyNumberFormat="1" applyFill="1" applyBorder="1" applyAlignment="1">
      <alignment horizontal="left" vertical="center"/>
      <protection hidden="1"/>
    </xf>
    <xf numFmtId="40" fontId="51" fillId="2" borderId="0" xfId="3" applyNumberFormat="1" applyFont="1" applyAlignment="1">
      <alignment horizontal="left" vertical="top" wrapText="1"/>
      <protection hidden="1"/>
    </xf>
    <xf numFmtId="0" fontId="68" fillId="0" borderId="0" xfId="0" applyFont="1" applyAlignment="1" applyProtection="1">
      <alignment horizontal="left" vertical="center" wrapText="1"/>
      <protection hidden="1"/>
    </xf>
    <xf numFmtId="40" fontId="16" fillId="2" borderId="0" xfId="3" applyNumberFormat="1" applyFont="1" applyAlignment="1">
      <alignment vertical="center"/>
      <protection hidden="1"/>
    </xf>
    <xf numFmtId="167" fontId="75" fillId="8" borderId="61" xfId="1" applyFont="1" applyFill="1" applyBorder="1" applyAlignment="1" applyProtection="1">
      <alignment horizontal="center" vertical="center"/>
      <protection hidden="1"/>
    </xf>
    <xf numFmtId="0" fontId="69" fillId="2" borderId="51" xfId="3" applyFont="1" applyBorder="1" applyAlignment="1">
      <alignment horizontal="center" vertical="top"/>
      <protection hidden="1"/>
    </xf>
  </cellXfs>
  <cellStyles count="104">
    <cellStyle name="20% - Accent1 2" xfId="48" xr:uid="{A6112852-C5DA-48FB-9735-571BA61E40C4}"/>
    <cellStyle name="60% - Accent1 2" xfId="32" xr:uid="{F2C69C12-B00E-4616-A633-C0BC0387B9AC}"/>
    <cellStyle name="Background" xfId="3" xr:uid="{00000000-0005-0000-0000-000000000000}"/>
    <cellStyle name="Background 2" xfId="46" xr:uid="{3C478B7C-D278-4A29-A2FF-CAE0A2A46A63}"/>
    <cellStyle name="Bad" xfId="29" builtinId="27" customBuiltin="1"/>
    <cellStyle name="Banner 1" xfId="4" xr:uid="{00000000-0005-0000-0000-000001000000}"/>
    <cellStyle name="Banner 1 2" xfId="60" xr:uid="{86F54C85-D1A9-4718-A526-B2D49AF8DFEA}"/>
    <cellStyle name="Banner 1 3" xfId="87" xr:uid="{03F52B06-424E-4F48-8A9B-74CA0610942A}"/>
    <cellStyle name="Banner 1 4" xfId="33" xr:uid="{BF5E43C6-C934-4842-B211-7DC223A5B6F5}"/>
    <cellStyle name="Banner 2" xfId="5" xr:uid="{00000000-0005-0000-0000-000002000000}"/>
    <cellStyle name="Banner 2 2" xfId="61" xr:uid="{5C422B51-5AD8-484B-8F16-6E4E71CA17B3}"/>
    <cellStyle name="Banner 2 3" xfId="88" xr:uid="{5DCC5826-1955-48EC-90A7-D9E6D254BF3D}"/>
    <cellStyle name="Banner 2 4" xfId="34" xr:uid="{42CB0C5E-27D6-47F2-9BF1-B44C582C6C83}"/>
    <cellStyle name="Client Name" xfId="35" xr:uid="{21B205E1-DEBD-4158-BA1F-3581E979F5F5}"/>
    <cellStyle name="Column Head 1" xfId="6" xr:uid="{00000000-0005-0000-0000-000003000000}"/>
    <cellStyle name="Column Head 2" xfId="7" xr:uid="{00000000-0005-0000-0000-000004000000}"/>
    <cellStyle name="Column Head 2 2" xfId="63" xr:uid="{77874E44-F91D-46DE-B3AD-0922E18B3C78}"/>
    <cellStyle name="Column Head 2 3" xfId="36" xr:uid="{8ED27C7C-9F22-4BA3-BAF5-DB98266570AA}"/>
    <cellStyle name="Comma" xfId="1" builtinId="3"/>
    <cellStyle name="Comma (0)" xfId="8" xr:uid="{00000000-0005-0000-0000-000006000000}"/>
    <cellStyle name="Comma (0) _" xfId="19" xr:uid="{00000000-0005-0000-0000-000007000000}"/>
    <cellStyle name="Comma (2)" xfId="10" xr:uid="{00000000-0005-0000-0000-000008000000}"/>
    <cellStyle name="Comma (2) _" xfId="11" xr:uid="{00000000-0005-0000-0000-000009000000}"/>
    <cellStyle name="Comma 10" xfId="59" xr:uid="{DEF6A7C6-87AF-4A44-8550-9E3DDACD831F}"/>
    <cellStyle name="Comma 11" xfId="65" xr:uid="{96AAD219-ED6B-4E69-8003-EE24167F0A2A}"/>
    <cellStyle name="Comma 12" xfId="67" xr:uid="{E2B68361-6DC5-46FD-B97A-10084E7EB83B}"/>
    <cellStyle name="Comma 13" xfId="69" xr:uid="{59B925EE-DC80-4F0B-9B94-512DB0EA39EF}"/>
    <cellStyle name="Comma 14" xfId="70" xr:uid="{FB50F3D0-79AF-432E-B3E6-7D5F5EFC8FE9}"/>
    <cellStyle name="Comma 15" xfId="71" xr:uid="{2D5C363A-EF87-4E52-909C-DE7554B9CDFB}"/>
    <cellStyle name="Comma 16" xfId="27" xr:uid="{793231E5-B09C-4DD8-8390-938EC662EA5F}"/>
    <cellStyle name="Comma 16 2" xfId="77" xr:uid="{E1C3AF34-A559-4DDB-A909-28AA5C1D5691}"/>
    <cellStyle name="Comma 16 2 2" xfId="99" xr:uid="{5D06D2C6-2652-48C9-9E57-98A6D94E0254}"/>
    <cellStyle name="Comma 16 3" xfId="95" xr:uid="{CDC6A606-32DF-443A-8085-D8C445683DE8}"/>
    <cellStyle name="Comma 16 4" xfId="72" xr:uid="{0B4C577C-2DAC-49D3-914E-12E5AE5218F7}"/>
    <cellStyle name="Comma 17" xfId="73" xr:uid="{8568B248-6B5E-46AA-830F-9656E6958390}"/>
    <cellStyle name="Comma 18" xfId="74" xr:uid="{3328E165-2E52-4BC7-A813-C97EA1A590B2}"/>
    <cellStyle name="Comma 19" xfId="75" xr:uid="{9F823655-EFCB-4861-B7E6-9526C6FADFF5}"/>
    <cellStyle name="Comma 2" xfId="26" xr:uid="{749E094C-F79F-461A-BBB9-499EA18241EA}"/>
    <cellStyle name="Comma 2 2" xfId="50" xr:uid="{8E59A282-7AEC-4425-B749-9C723965FA00}"/>
    <cellStyle name="Comma 2 2 2" xfId="82" xr:uid="{E4F32C6A-F748-4C50-84E6-7806F9717FA7}"/>
    <cellStyle name="Comma 2 3" xfId="62" xr:uid="{91FF5ACC-8EA6-45F3-9468-21F1074B13D9}"/>
    <cellStyle name="Comma 2 3 2" xfId="86" xr:uid="{AAE5B29C-B413-4BBE-B90C-8DC9BFF95735}"/>
    <cellStyle name="Comma 2 3 2 2" xfId="98" xr:uid="{468CC874-1A8E-4170-8A5F-9C011A43255E}"/>
    <cellStyle name="Comma 2 4" xfId="83" xr:uid="{561BBBEA-B82E-43D5-A020-F15482939D08}"/>
    <cellStyle name="Comma 2 5" xfId="96" xr:uid="{F614EDE9-FA49-4497-9955-B9287082B20F}"/>
    <cellStyle name="Comma 2 6" xfId="41" xr:uid="{D050ADDD-5F83-44C6-9D48-4376C1E06A20}"/>
    <cellStyle name="Comma 20" xfId="76" xr:uid="{7417919F-263D-4540-8DC4-475727A8ADD4}"/>
    <cellStyle name="Comma 21" xfId="78" xr:uid="{E5C4B8A2-8727-4C91-B683-C210ADA1D0B2}"/>
    <cellStyle name="Comma 22" xfId="79" xr:uid="{8B091BBE-2BF6-4B23-A7A1-DEFF7012F976}"/>
    <cellStyle name="Comma 23" xfId="80" xr:uid="{5DE53610-F8B5-45DA-86F9-8CDA7EC91710}"/>
    <cellStyle name="Comma 24" xfId="89" xr:uid="{9F69A551-A2AB-4540-A2C3-5182DD7FBAB4}"/>
    <cellStyle name="Comma 24 2" xfId="100" xr:uid="{E8F4126D-06A5-48FA-8619-90E68EAA3C4F}"/>
    <cellStyle name="Comma 25" xfId="90" xr:uid="{BC2EE32D-39DB-4642-BF89-8E7B2C2A4C20}"/>
    <cellStyle name="Comma 26" xfId="93" xr:uid="{2710948C-4CDA-422F-9C0D-6396EC271EFA}"/>
    <cellStyle name="Comma 27" xfId="30" xr:uid="{C61EE65A-FFA9-448E-8E5D-0FD1775EF46A}"/>
    <cellStyle name="Comma 3" xfId="42" xr:uid="{44F462E8-3F5A-46BC-9E32-2E2AEED21395}"/>
    <cellStyle name="Comma 4" xfId="43" xr:uid="{79DFC7C2-ECE2-425A-9ADF-E06311665D7A}"/>
    <cellStyle name="Comma 5" xfId="45" xr:uid="{8D6B25E2-367C-4C09-88FD-D93E41F6231C}"/>
    <cellStyle name="Comma 5 2" xfId="85" xr:uid="{ED53FA9C-9A59-40FC-BDFA-071E71C70265}"/>
    <cellStyle name="Comma 6" xfId="52" xr:uid="{50DFAF76-BDDE-4B91-8F18-D3403534FDB0}"/>
    <cellStyle name="Comma 7" xfId="54" xr:uid="{6EF097B4-2E06-45DB-BFCE-0983E73D485C}"/>
    <cellStyle name="Comma 8" xfId="55" xr:uid="{3D0A755D-B1FC-4F26-B54D-9ABC5DB3D209}"/>
    <cellStyle name="Comma 9" xfId="57" xr:uid="{BCA196EF-D6A9-4752-9AD4-E2238A45A0B4}"/>
    <cellStyle name="Currency 2" xfId="51" xr:uid="{C41EDF35-9541-4AF2-BE6F-6E6F2AF092D1}"/>
    <cellStyle name="Currency 3" xfId="91" xr:uid="{39874B3B-D66F-4209-9857-05640E72A7E5}"/>
    <cellStyle name="Good" xfId="28" builtinId="26" customBuiltin="1"/>
    <cellStyle name="Header" xfId="12" xr:uid="{00000000-0005-0000-0000-00000A000000}"/>
    <cellStyle name="Heading 2" xfId="103" builtinId="17"/>
    <cellStyle name="Heading 3" xfId="2" builtinId="18" customBuiltin="1"/>
    <cellStyle name="Hyperlink" xfId="24" builtinId="8"/>
    <cellStyle name="Hyperlink 2" xfId="84" xr:uid="{37E342C8-3196-4D74-BEA0-156EEF1F92C8}"/>
    <cellStyle name="Hyperlink 3" xfId="101" xr:uid="{2EFF6630-B4A0-475B-A971-865D44290DB9}"/>
    <cellStyle name="Locked Text" xfId="13" xr:uid="{00000000-0005-0000-0000-00000C000000}"/>
    <cellStyle name="Locked Text 2" xfId="37" xr:uid="{EFBF170E-B9E0-4458-98F4-B0D3593FB966}"/>
    <cellStyle name="Neutral 2" xfId="31" xr:uid="{5E289E0D-3911-4E90-BDC4-C66BC51D92E4}"/>
    <cellStyle name="Normal" xfId="0" builtinId="0" customBuiltin="1"/>
    <cellStyle name="Normal 2" xfId="97" xr:uid="{DE7F9AC8-52C8-400E-8014-1948D5E1D08D}"/>
    <cellStyle name="Normal 2 2" xfId="102" xr:uid="{7B1A60D6-14B2-46E2-9512-E6844EC62077}"/>
    <cellStyle name="Note" xfId="25" builtinId="10"/>
    <cellStyle name="Percent 10" xfId="81" xr:uid="{31EF4819-48D2-4D4E-AD3D-5A8624292AEF}"/>
    <cellStyle name="Percent 11" xfId="92" xr:uid="{794EFFD6-B16D-4E8F-A09F-204D7146A7E2}"/>
    <cellStyle name="Percent 12" xfId="94" xr:uid="{7D24A71B-0E64-4DFC-B7AB-58448E7AE9E1}"/>
    <cellStyle name="Percent 2" xfId="44" xr:uid="{43256894-579A-4024-9A8E-37A3B01D5835}"/>
    <cellStyle name="Percent 3" xfId="49" xr:uid="{B3CDCBD6-8068-451E-B79C-E994F55A3778}"/>
    <cellStyle name="Percent 4" xfId="53" xr:uid="{2FBA3A58-A6D9-4ECA-BBB8-088F6CE7C1B0}"/>
    <cellStyle name="Percent 5" xfId="56" xr:uid="{B2627354-C85B-4E8D-B355-AB8A2B7CF347}"/>
    <cellStyle name="Percent 6" xfId="58" xr:uid="{8B0851B6-C23E-479E-8A81-252E89AE5093}"/>
    <cellStyle name="Percent 7" xfId="64" xr:uid="{41437418-E7AF-4C81-8657-8B6525760D82}"/>
    <cellStyle name="Percent 8" xfId="66" xr:uid="{3EE9E6E8-A4DB-4614-BC76-365A177E06CE}"/>
    <cellStyle name="Percent 9" xfId="68" xr:uid="{94F41381-AE84-48B1-A6D9-93A7736DEFA8}"/>
    <cellStyle name="Preparer Name" xfId="38" xr:uid="{79A4D639-44FF-4155-B1A5-D5718B513110}"/>
    <cellStyle name="Total $ (0)" xfId="14" xr:uid="{00000000-0005-0000-0000-00000E000000}"/>
    <cellStyle name="Total $ (0) _" xfId="15" xr:uid="{00000000-0005-0000-0000-00000F000000}"/>
    <cellStyle name="Total $ (0) 2" xfId="39" xr:uid="{06CC172C-1B9B-4996-A5CE-BBA547C27A73}"/>
    <cellStyle name="Total $ (2)" xfId="16" xr:uid="{00000000-0005-0000-0000-000010000000}"/>
    <cellStyle name="Total $ (2) _" xfId="17" xr:uid="{00000000-0005-0000-0000-000011000000}"/>
    <cellStyle name="Total $ (2) 2" xfId="40" xr:uid="{0639059A-0875-4414-B941-A9C043F40EE7}"/>
    <cellStyle name="Total (0)" xfId="20" xr:uid="{00000000-0005-0000-0000-000012000000}"/>
    <cellStyle name="Total (0) _" xfId="9" xr:uid="{00000000-0005-0000-0000-000013000000}"/>
    <cellStyle name="Total (0) _ 2" xfId="23" xr:uid="{00000000-0005-0000-0000-000014000000}"/>
    <cellStyle name="Total (2)" xfId="21" xr:uid="{00000000-0005-0000-0000-000015000000}"/>
    <cellStyle name="Total (2) _" xfId="22" xr:uid="{00000000-0005-0000-0000-000016000000}"/>
    <cellStyle name="Unlocked Text" xfId="18" xr:uid="{00000000-0005-0000-0000-000017000000}"/>
    <cellStyle name="Unlocked Text 2" xfId="47" xr:uid="{3FDE16B5-42CD-46F5-AEAC-5BAAD2B46565}"/>
  </cellStyles>
  <dxfs count="26">
    <dxf>
      <font>
        <b val="0"/>
        <i val="0"/>
        <color rgb="FFFF0000"/>
      </font>
    </dxf>
    <dxf>
      <font>
        <color rgb="FF969696"/>
      </font>
    </dxf>
    <dxf>
      <font>
        <color rgb="FF969696"/>
      </font>
    </dxf>
    <dxf>
      <font>
        <b val="0"/>
        <i val="0"/>
        <color rgb="FFFF0000"/>
      </font>
    </dxf>
    <dxf>
      <fill>
        <patternFill>
          <bgColor theme="0"/>
        </patternFill>
      </fill>
      <border>
        <left/>
        <right style="thin">
          <color theme="0" tint="-0.24994659260841701"/>
        </right>
        <top/>
        <bottom/>
      </border>
    </dxf>
    <dxf>
      <fill>
        <patternFill>
          <bgColor theme="0"/>
        </patternFill>
      </fill>
      <border>
        <left/>
        <right style="thin">
          <color theme="0" tint="-0.24994659260841701"/>
        </right>
        <top/>
        <bottom/>
      </border>
    </dxf>
    <dxf>
      <font>
        <b/>
        <i val="0"/>
        <color rgb="FF00B050"/>
      </font>
    </dxf>
    <dxf>
      <font>
        <b/>
        <i val="0"/>
        <color rgb="FF00B050"/>
      </font>
    </dxf>
    <dxf>
      <font>
        <b/>
        <i val="0"/>
        <color rgb="FF00B050"/>
      </font>
    </dxf>
    <dxf>
      <fill>
        <patternFill patternType="mediumGray">
          <fgColor theme="0"/>
          <bgColor theme="0" tint="-4.9989318521683403E-2"/>
        </patternFill>
      </fill>
      <border>
        <left/>
        <right style="thin">
          <color theme="0" tint="-0.24994659260841701"/>
        </right>
        <top style="hair">
          <color theme="0" tint="-0.24994659260841701"/>
        </top>
        <bottom style="thin">
          <color theme="0" tint="-0.24994659260841701"/>
        </bottom>
      </border>
    </dxf>
    <dxf>
      <fill>
        <patternFill patternType="mediumGray">
          <fgColor theme="0"/>
          <bgColor theme="0" tint="-4.9989318521683403E-2"/>
        </patternFill>
      </fill>
      <border>
        <left/>
        <right style="thin">
          <color theme="0" tint="-0.24994659260841701"/>
        </right>
        <top style="hair">
          <color theme="0" tint="-0.24994659260841701"/>
        </top>
        <bottom style="thin">
          <color theme="0" tint="-0.24994659260841701"/>
        </bottom>
      </border>
    </dxf>
    <dxf>
      <fill>
        <patternFill>
          <bgColor theme="0" tint="-4.9989318521683403E-2"/>
        </patternFill>
      </fill>
    </dxf>
    <dxf>
      <fill>
        <patternFill>
          <bgColor theme="0" tint="-4.9989318521683403E-2"/>
        </patternFill>
      </fill>
    </dxf>
    <dxf>
      <fill>
        <patternFill patternType="mediumGray">
          <fgColor theme="0"/>
          <bgColor theme="0" tint="-4.9989318521683403E-2"/>
        </patternFill>
      </fill>
      <border>
        <left/>
        <right style="thin">
          <color theme="0" tint="-0.24994659260841701"/>
        </right>
        <top style="hair">
          <color theme="0" tint="-0.24994659260841701"/>
        </top>
        <bottom style="thin">
          <color theme="0" tint="-0.24994659260841701"/>
        </bottom>
      </border>
    </dxf>
    <dxf>
      <fill>
        <patternFill patternType="mediumGray">
          <fgColor theme="0"/>
          <bgColor theme="0" tint="-4.9989318521683403E-2"/>
        </patternFill>
      </fill>
      <border>
        <left/>
        <right style="thin">
          <color theme="0" tint="-0.24994659260841701"/>
        </right>
        <top style="hair">
          <color theme="0" tint="-0.24994659260841701"/>
        </top>
        <bottom style="thin">
          <color theme="0" tint="-0.24994659260841701"/>
        </bottom>
      </border>
    </dxf>
    <dxf>
      <font>
        <b/>
        <i val="0"/>
        <color rgb="FFC00000"/>
      </font>
      <fill>
        <patternFill patternType="none">
          <bgColor auto="1"/>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4.9989318521683403E-2"/>
        </patternFill>
      </fill>
    </dxf>
    <dxf>
      <fill>
        <patternFill>
          <bgColor theme="0" tint="-4.9989318521683403E-2"/>
        </patternFill>
      </fill>
    </dxf>
    <dxf>
      <font>
        <b/>
        <i val="0"/>
        <color rgb="FFFF0000"/>
      </font>
    </dxf>
    <dxf>
      <font>
        <b val="0"/>
        <i val="0"/>
        <color rgb="FFFF0000"/>
      </font>
    </dxf>
    <dxf>
      <font>
        <b val="0"/>
        <i val="0"/>
        <color rgb="FFFF0000"/>
      </font>
    </dxf>
    <dxf>
      <font>
        <b val="0"/>
        <i val="0"/>
        <color rgb="FFFF0000"/>
      </font>
    </dxf>
    <dxf>
      <font>
        <b val="0"/>
        <i val="0"/>
        <color rgb="FFFF0000"/>
      </font>
    </dxf>
    <dxf>
      <font>
        <b/>
        <i val="0"/>
        <color theme="0"/>
      </font>
      <fill>
        <patternFill>
          <bgColor rgb="FFFF0000"/>
        </patternFill>
      </fill>
    </dxf>
    <dxf>
      <font>
        <color rgb="FF969696"/>
      </font>
    </dxf>
    <dxf>
      <font>
        <color rgb="FF969696"/>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CC"/>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D"/>
      <color rgb="FFF5F9FD"/>
      <color rgb="FFEAF3FA"/>
      <color rgb="FFE7F1F9"/>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hyperlink" Target="mailto:support@accountantsdesktop.com.au?subject=BasSummaryAndRecon2025v3" TargetMode="External"/><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sv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6.svg"/><Relationship Id="rId1" Type="http://schemas.openxmlformats.org/officeDocument/2006/relationships/image" Target="../media/image1.png"/><Relationship Id="rId5" Type="http://schemas.openxmlformats.org/officeDocument/2006/relationships/image" Target="../media/image8.sv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6.svg"/><Relationship Id="rId1" Type="http://schemas.openxmlformats.org/officeDocument/2006/relationships/image" Target="../media/image1.png"/><Relationship Id="rId5" Type="http://schemas.openxmlformats.org/officeDocument/2006/relationships/image" Target="../media/image8.sv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2.svg"/><Relationship Id="rId1" Type="http://schemas.openxmlformats.org/officeDocument/2006/relationships/image" Target="../media/image1.png"/><Relationship Id="rId5" Type="http://schemas.openxmlformats.org/officeDocument/2006/relationships/image" Target="../media/image9.svg"/><Relationship Id="rId4" Type="http://schemas.openxmlformats.org/officeDocument/2006/relationships/image" Target="../media/image7.png"/></Relationships>
</file>

<file path=xl/drawings/_rels/drawing5.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2.svg"/><Relationship Id="rId1" Type="http://schemas.openxmlformats.org/officeDocument/2006/relationships/image" Target="../media/image1.png"/><Relationship Id="rId5" Type="http://schemas.openxmlformats.org/officeDocument/2006/relationships/image" Target="../media/image9.svg"/><Relationship Id="rId4" Type="http://schemas.openxmlformats.org/officeDocument/2006/relationships/image" Target="../media/image7.png"/></Relationships>
</file>

<file path=xl/drawings/_rels/drawing6.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2.svg"/><Relationship Id="rId1" Type="http://schemas.openxmlformats.org/officeDocument/2006/relationships/image" Target="../media/image1.png"/><Relationship Id="rId5" Type="http://schemas.openxmlformats.org/officeDocument/2006/relationships/image" Target="../media/image9.sv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5</xdr:col>
      <xdr:colOff>9525</xdr:colOff>
      <xdr:row>0</xdr:row>
      <xdr:rowOff>85725</xdr:rowOff>
    </xdr:from>
    <xdr:to>
      <xdr:col>5</xdr:col>
      <xdr:colOff>361950</xdr:colOff>
      <xdr:row>1</xdr:row>
      <xdr:rowOff>190500</xdr:rowOff>
    </xdr:to>
    <xdr:pic macro="[0]!PrintSummary">
      <xdr:nvPicPr>
        <xdr:cNvPr id="29" name="Graphic 28" descr="Fax">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09950" y="85725"/>
          <a:ext cx="352425" cy="352425"/>
        </a:xfrm>
        <a:prstGeom prst="rect">
          <a:avLst/>
        </a:prstGeom>
      </xdr:spPr>
    </xdr:pic>
    <xdr:clientData fPrintsWithSheet="0"/>
  </xdr:twoCellAnchor>
  <xdr:twoCellAnchor editAs="oneCell">
    <xdr:from>
      <xdr:col>6</xdr:col>
      <xdr:colOff>448166</xdr:colOff>
      <xdr:row>0</xdr:row>
      <xdr:rowOff>38100</xdr:rowOff>
    </xdr:from>
    <xdr:to>
      <xdr:col>7</xdr:col>
      <xdr:colOff>46841</xdr:colOff>
      <xdr:row>1</xdr:row>
      <xdr:rowOff>238125</xdr:rowOff>
    </xdr:to>
    <xdr:pic>
      <xdr:nvPicPr>
        <xdr:cNvPr id="4" name="Graphic 3" descr="Envelope with solid fill">
          <a:hlinkClick xmlns:r="http://schemas.openxmlformats.org/officeDocument/2006/relationships" r:id="rId3" tooltip="Send an email to Accountants Desktop requesting support or providing feedback"/>
          <a:extLst>
            <a:ext uri="{FF2B5EF4-FFF2-40B4-BE49-F238E27FC236}">
              <a16:creationId xmlns:a16="http://schemas.microsoft.com/office/drawing/2014/main" id="{FFA9A668-CDAD-43DA-93F3-AF4EDDD0DFF9}"/>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4277216" y="38100"/>
          <a:ext cx="446400" cy="447675"/>
        </a:xfrm>
        <a:prstGeom prst="rect">
          <a:avLst/>
        </a:prstGeom>
        <a:effectLst/>
      </xdr:spPr>
    </xdr:pic>
    <xdr:clientData fPrintsWithSheet="0"/>
  </xdr:twoCellAnchor>
  <xdr:twoCellAnchor>
    <xdr:from>
      <xdr:col>10</xdr:col>
      <xdr:colOff>743149</xdr:colOff>
      <xdr:row>0</xdr:row>
      <xdr:rowOff>123825</xdr:rowOff>
    </xdr:from>
    <xdr:to>
      <xdr:col>13</xdr:col>
      <xdr:colOff>619324</xdr:colOff>
      <xdr:row>1</xdr:row>
      <xdr:rowOff>164175</xdr:rowOff>
    </xdr:to>
    <xdr:sp macro="" textlink="">
      <xdr:nvSpPr>
        <xdr:cNvPr id="2" name="Rectangle: Rounded Corners 29">
          <a:extLst>
            <a:ext uri="{FF2B5EF4-FFF2-40B4-BE49-F238E27FC236}">
              <a16:creationId xmlns:a16="http://schemas.microsoft.com/office/drawing/2014/main" id="{A112A257-5A9F-414B-9596-9548F25BCB38}"/>
            </a:ext>
          </a:extLst>
        </xdr:cNvPr>
        <xdr:cNvSpPr>
          <a:spLocks/>
        </xdr:cNvSpPr>
      </xdr:nvSpPr>
      <xdr:spPr>
        <a:xfrm>
          <a:off x="7963099" y="123825"/>
          <a:ext cx="2419350" cy="288000"/>
        </a:xfrm>
        <a:prstGeom prst="roundRect">
          <a:avLst/>
        </a:prstGeom>
        <a:solidFill>
          <a:schemeClr val="bg1"/>
        </a:solidFill>
        <a:ln>
          <a:noFill/>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square" lIns="36000" tIns="36000" rIns="36000" bIns="36000" rtlCol="0" anchor="ctr">
          <a:noAutofit/>
        </a:bodyPr>
        <a:lstStyle/>
        <a:p>
          <a:pPr algn="l"/>
          <a:r>
            <a:rPr lang="en-AU" sz="800" b="0" u="none">
              <a:solidFill>
                <a:srgbClr val="FF0000"/>
              </a:solidFill>
              <a:latin typeface="Arial" panose="020B0604020202020204" pitchFamily="34" charset="0"/>
              <a:cs typeface="Arial" panose="020B0604020202020204" pitchFamily="34" charset="0"/>
            </a:rPr>
            <a:t>Not compatible </a:t>
          </a:r>
          <a:r>
            <a:rPr lang="en-AU" sz="800" b="0" u="none">
              <a:solidFill>
                <a:sysClr val="windowText" lastClr="000000"/>
              </a:solidFill>
              <a:latin typeface="Arial" panose="020B0604020202020204" pitchFamily="34" charset="0"/>
              <a:cs typeface="Arial" panose="020B0604020202020204" pitchFamily="34" charset="0"/>
            </a:rPr>
            <a:t>with Excel versions 2016 and prior</a:t>
          </a:r>
        </a:p>
      </xdr:txBody>
    </xdr:sp>
    <xdr:clientData/>
  </xdr:twoCellAnchor>
  <xdr:twoCellAnchor>
    <xdr:from>
      <xdr:col>7</xdr:col>
      <xdr:colOff>561682</xdr:colOff>
      <xdr:row>0</xdr:row>
      <xdr:rowOff>123825</xdr:rowOff>
    </xdr:from>
    <xdr:to>
      <xdr:col>10</xdr:col>
      <xdr:colOff>228307</xdr:colOff>
      <xdr:row>1</xdr:row>
      <xdr:rowOff>164175</xdr:rowOff>
    </xdr:to>
    <xdr:sp macro="" textlink="">
      <xdr:nvSpPr>
        <xdr:cNvPr id="3" name="Rectangle: Rounded Corners 47">
          <a:extLst>
            <a:ext uri="{FF2B5EF4-FFF2-40B4-BE49-F238E27FC236}">
              <a16:creationId xmlns:a16="http://schemas.microsoft.com/office/drawing/2014/main" id="{1ADB9A03-8AC2-4FC9-895D-31B95E7F30B9}"/>
            </a:ext>
          </a:extLst>
        </xdr:cNvPr>
        <xdr:cNvSpPr>
          <a:spLocks/>
        </xdr:cNvSpPr>
      </xdr:nvSpPr>
      <xdr:spPr>
        <a:xfrm>
          <a:off x="5238457" y="123825"/>
          <a:ext cx="2209800" cy="288000"/>
        </a:xfrm>
        <a:prstGeom prst="roundRect">
          <a:avLst/>
        </a:prstGeom>
        <a:solidFill>
          <a:schemeClr val="bg1"/>
        </a:solidFill>
        <a:ln>
          <a:noFill/>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72000" tIns="36000" rIns="36000" bIns="36000" rtlCol="0" anchor="ctr">
          <a:noAutofit/>
        </a:bodyPr>
        <a:lstStyle/>
        <a:p>
          <a:pPr algn="l"/>
          <a:r>
            <a:rPr lang="en-AU" sz="800" b="0" u="none">
              <a:solidFill>
                <a:srgbClr val="FF0000"/>
              </a:solidFill>
              <a:latin typeface="Arial" panose="020B0604020202020204" pitchFamily="34" charset="0"/>
              <a:cs typeface="Arial" panose="020B0604020202020204" pitchFamily="34" charset="0"/>
            </a:rPr>
            <a:t>Dragging and dropping </a:t>
          </a:r>
          <a:r>
            <a:rPr lang="en-AU" sz="800" b="0">
              <a:solidFill>
                <a:sysClr val="windowText" lastClr="000000"/>
              </a:solidFill>
              <a:latin typeface="Arial" panose="020B0604020202020204" pitchFamily="34" charset="0"/>
              <a:cs typeface="Arial" panose="020B0604020202020204" pitchFamily="34" charset="0"/>
            </a:rPr>
            <a:t>can produce an error</a:t>
          </a:r>
        </a:p>
      </xdr:txBody>
    </xdr:sp>
    <xdr:clientData/>
  </xdr:twoCellAnchor>
  <xdr:twoCellAnchor>
    <xdr:from>
      <xdr:col>18</xdr:col>
      <xdr:colOff>0</xdr:colOff>
      <xdr:row>0</xdr:row>
      <xdr:rowOff>123825</xdr:rowOff>
    </xdr:from>
    <xdr:to>
      <xdr:col>21</xdr:col>
      <xdr:colOff>149925</xdr:colOff>
      <xdr:row>1</xdr:row>
      <xdr:rowOff>164175</xdr:rowOff>
    </xdr:to>
    <xdr:grpSp>
      <xdr:nvGrpSpPr>
        <xdr:cNvPr id="6" name="Group 52">
          <a:extLst>
            <a:ext uri="{FF2B5EF4-FFF2-40B4-BE49-F238E27FC236}">
              <a16:creationId xmlns:a16="http://schemas.microsoft.com/office/drawing/2014/main" id="{E2A1049A-735F-4978-86BD-D94B31847D2E}"/>
            </a:ext>
          </a:extLst>
        </xdr:cNvPr>
        <xdr:cNvGrpSpPr/>
      </xdr:nvGrpSpPr>
      <xdr:grpSpPr>
        <a:xfrm>
          <a:off x="13430250" y="123825"/>
          <a:ext cx="1978725" cy="288000"/>
          <a:chOff x="20516850" y="123825"/>
          <a:chExt cx="1978725" cy="288000"/>
        </a:xfrm>
      </xdr:grpSpPr>
      <xdr:sp macro="" textlink="">
        <xdr:nvSpPr>
          <xdr:cNvPr id="7" name="Rectangle: Rounded Corners 29">
            <a:extLst>
              <a:ext uri="{FF2B5EF4-FFF2-40B4-BE49-F238E27FC236}">
                <a16:creationId xmlns:a16="http://schemas.microsoft.com/office/drawing/2014/main" id="{0A5BC117-ACD3-2FD6-9963-457620952856}"/>
              </a:ext>
            </a:extLst>
          </xdr:cNvPr>
          <xdr:cNvSpPr>
            <a:spLocks/>
          </xdr:cNvSpPr>
        </xdr:nvSpPr>
        <xdr:spPr>
          <a:xfrm>
            <a:off x="20983575" y="123825"/>
            <a:ext cx="1512000" cy="288000"/>
          </a:xfrm>
          <a:prstGeom prst="roundRect">
            <a:avLst/>
          </a:prstGeom>
          <a:solidFill>
            <a:schemeClr val="bg1"/>
          </a:solidFill>
          <a:ln>
            <a:noFill/>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square" lIns="36000" tIns="36000" rIns="36000" bIns="36000" rtlCol="0" anchor="ctr">
            <a:noAutofit/>
          </a:bodyPr>
          <a:lstStyle/>
          <a:p>
            <a:pPr algn="l"/>
            <a:endParaRPr lang="en-AU" sz="800" b="0" u="none">
              <a:solidFill>
                <a:sysClr val="windowText" lastClr="000000"/>
              </a:solidFill>
              <a:latin typeface="Arial" panose="020B0604020202020204" pitchFamily="34" charset="0"/>
              <a:cs typeface="Arial" panose="020B0604020202020204" pitchFamily="34" charset="0"/>
            </a:endParaRPr>
          </a:p>
        </xdr:txBody>
      </xdr:sp>
      <xdr:pic>
        <xdr:nvPicPr>
          <xdr:cNvPr id="8" name="Picture 49">
            <a:extLst>
              <a:ext uri="{FF2B5EF4-FFF2-40B4-BE49-F238E27FC236}">
                <a16:creationId xmlns:a16="http://schemas.microsoft.com/office/drawing/2014/main" id="{BC595623-A622-1178-6796-CA2D3659764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1059775" y="123825"/>
            <a:ext cx="1353600" cy="28800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9" name="TextBox 18">
            <a:extLst>
              <a:ext uri="{FF2B5EF4-FFF2-40B4-BE49-F238E27FC236}">
                <a16:creationId xmlns:a16="http://schemas.microsoft.com/office/drawing/2014/main" id="{64D5ECC7-0542-ACBA-420D-52A27078BA7C}"/>
              </a:ext>
            </a:extLst>
          </xdr:cNvPr>
          <xdr:cNvSpPr txBox="1">
            <a:spLocks/>
          </xdr:cNvSpPr>
        </xdr:nvSpPr>
        <xdr:spPr>
          <a:xfrm>
            <a:off x="20516850" y="200025"/>
            <a:ext cx="396000" cy="1326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nchorCtr="0">
            <a:noAutofit/>
          </a:bodyPr>
          <a:lstStyle/>
          <a:p>
            <a:pPr algn="l"/>
            <a:r>
              <a:rPr lang="en-AU" sz="900" b="0" i="0">
                <a:solidFill>
                  <a:schemeClr val="bg1"/>
                </a:solidFill>
                <a:latin typeface="Arial" panose="020B0604020202020204" pitchFamily="34" charset="0"/>
                <a:cs typeface="Arial" panose="020B0604020202020204" pitchFamily="34" charset="0"/>
              </a:rPr>
              <a:t>© 2025</a:t>
            </a:r>
          </a:p>
        </xdr:txBody>
      </xdr:sp>
    </xdr:grp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3</xdr:col>
      <xdr:colOff>476250</xdr:colOff>
      <xdr:row>0</xdr:row>
      <xdr:rowOff>76200</xdr:rowOff>
    </xdr:from>
    <xdr:to>
      <xdr:col>3</xdr:col>
      <xdr:colOff>828675</xdr:colOff>
      <xdr:row>1</xdr:row>
      <xdr:rowOff>180975</xdr:rowOff>
    </xdr:to>
    <xdr:pic macro="[0]!PrintBasRec">
      <xdr:nvPicPr>
        <xdr:cNvPr id="4" name="Graphic 3" descr="Fax">
          <a:extLst>
            <a:ext uri="{FF2B5EF4-FFF2-40B4-BE49-F238E27FC236}">
              <a16:creationId xmlns:a16="http://schemas.microsoft.com/office/drawing/2014/main" id="{F70A871D-119A-457F-8F95-136379FB91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619500" y="76200"/>
          <a:ext cx="352425" cy="352425"/>
        </a:xfrm>
        <a:prstGeom prst="rect">
          <a:avLst/>
        </a:prstGeom>
      </xdr:spPr>
    </xdr:pic>
    <xdr:clientData fPrintsWithSheet="0"/>
  </xdr:twoCellAnchor>
  <xdr:twoCellAnchor editAs="oneCell">
    <xdr:from>
      <xdr:col>5</xdr:col>
      <xdr:colOff>723900</xdr:colOff>
      <xdr:row>0</xdr:row>
      <xdr:rowOff>76200</xdr:rowOff>
    </xdr:from>
    <xdr:to>
      <xdr:col>5</xdr:col>
      <xdr:colOff>1080516</xdr:colOff>
      <xdr:row>1</xdr:row>
      <xdr:rowOff>185166</xdr:rowOff>
    </xdr:to>
    <xdr:pic>
      <xdr:nvPicPr>
        <xdr:cNvPr id="5" name="Graphic 4" descr="House">
          <a:hlinkClick xmlns:r="http://schemas.openxmlformats.org/officeDocument/2006/relationships" r:id="rId3" tooltip="Home"/>
          <a:extLst>
            <a:ext uri="{FF2B5EF4-FFF2-40B4-BE49-F238E27FC236}">
              <a16:creationId xmlns:a16="http://schemas.microsoft.com/office/drawing/2014/main" id="{013CC279-D247-4823-8632-3CB5270778F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5095875" y="76200"/>
          <a:ext cx="356616" cy="356616"/>
        </a:xfrm>
        <a:prstGeom prst="rect">
          <a:avLst/>
        </a:prstGeom>
      </xdr:spPr>
    </xdr:pic>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3</xdr:col>
      <xdr:colOff>485775</xdr:colOff>
      <xdr:row>0</xdr:row>
      <xdr:rowOff>76200</xdr:rowOff>
    </xdr:from>
    <xdr:to>
      <xdr:col>3</xdr:col>
      <xdr:colOff>838200</xdr:colOff>
      <xdr:row>1</xdr:row>
      <xdr:rowOff>180975</xdr:rowOff>
    </xdr:to>
    <xdr:pic macro="[0]!PrintGstRec">
      <xdr:nvPicPr>
        <xdr:cNvPr id="2" name="Graphic 1" descr="Fax">
          <a:extLst>
            <a:ext uri="{FF2B5EF4-FFF2-40B4-BE49-F238E27FC236}">
              <a16:creationId xmlns:a16="http://schemas.microsoft.com/office/drawing/2014/main" id="{F3B96499-5D73-4B80-9A1C-59CA830D0E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295650" y="76200"/>
          <a:ext cx="352425" cy="352425"/>
        </a:xfrm>
        <a:prstGeom prst="rect">
          <a:avLst/>
        </a:prstGeom>
      </xdr:spPr>
    </xdr:pic>
    <xdr:clientData fPrintsWithSheet="0"/>
  </xdr:twoCellAnchor>
  <xdr:twoCellAnchor editAs="oneCell">
    <xdr:from>
      <xdr:col>5</xdr:col>
      <xdr:colOff>276225</xdr:colOff>
      <xdr:row>0</xdr:row>
      <xdr:rowOff>76200</xdr:rowOff>
    </xdr:from>
    <xdr:to>
      <xdr:col>5</xdr:col>
      <xdr:colOff>632841</xdr:colOff>
      <xdr:row>1</xdr:row>
      <xdr:rowOff>185166</xdr:rowOff>
    </xdr:to>
    <xdr:pic>
      <xdr:nvPicPr>
        <xdr:cNvPr id="3" name="Graphic 2" descr="House">
          <a:hlinkClick xmlns:r="http://schemas.openxmlformats.org/officeDocument/2006/relationships" r:id="rId3" tooltip="Home"/>
          <a:extLst>
            <a:ext uri="{FF2B5EF4-FFF2-40B4-BE49-F238E27FC236}">
              <a16:creationId xmlns:a16="http://schemas.microsoft.com/office/drawing/2014/main" id="{1DFB14DC-83D3-4C6D-A926-B3BCFCB35D6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4648200" y="76200"/>
          <a:ext cx="356616" cy="356616"/>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5</xdr:col>
      <xdr:colOff>104775</xdr:colOff>
      <xdr:row>1</xdr:row>
      <xdr:rowOff>85725</xdr:rowOff>
    </xdr:from>
    <xdr:to>
      <xdr:col>5</xdr:col>
      <xdr:colOff>457200</xdr:colOff>
      <xdr:row>2</xdr:row>
      <xdr:rowOff>190500</xdr:rowOff>
    </xdr:to>
    <xdr:pic macro="[0]!PrintFbtRec">
      <xdr:nvPicPr>
        <xdr:cNvPr id="18" name="Graphic 17" descr="Fax">
          <a:extLst>
            <a:ext uri="{FF2B5EF4-FFF2-40B4-BE49-F238E27FC236}">
              <a16:creationId xmlns:a16="http://schemas.microsoft.com/office/drawing/2014/main" id="{00000000-0008-0000-05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143500" y="85725"/>
          <a:ext cx="352425" cy="352425"/>
        </a:xfrm>
        <a:prstGeom prst="rect">
          <a:avLst/>
        </a:prstGeom>
      </xdr:spPr>
    </xdr:pic>
    <xdr:clientData fPrintsWithSheet="0"/>
  </xdr:twoCellAnchor>
  <xdr:twoCellAnchor editAs="oneCell">
    <xdr:from>
      <xdr:col>5</xdr:col>
      <xdr:colOff>1571625</xdr:colOff>
      <xdr:row>1</xdr:row>
      <xdr:rowOff>85725</xdr:rowOff>
    </xdr:from>
    <xdr:to>
      <xdr:col>6</xdr:col>
      <xdr:colOff>13716</xdr:colOff>
      <xdr:row>2</xdr:row>
      <xdr:rowOff>194691</xdr:rowOff>
    </xdr:to>
    <xdr:pic>
      <xdr:nvPicPr>
        <xdr:cNvPr id="9" name="Graphic 8" descr="House">
          <a:hlinkClick xmlns:r="http://schemas.openxmlformats.org/officeDocument/2006/relationships" r:id="rId3" tooltip="Home"/>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6610350" y="85725"/>
          <a:ext cx="356616" cy="356616"/>
        </a:xfrm>
        <a:prstGeom prst="rect">
          <a:avLst/>
        </a:prstGeom>
      </xdr:spPr>
    </xdr:pic>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21</xdr:col>
      <xdr:colOff>47625</xdr:colOff>
      <xdr:row>1</xdr:row>
      <xdr:rowOff>76200</xdr:rowOff>
    </xdr:from>
    <xdr:to>
      <xdr:col>21</xdr:col>
      <xdr:colOff>400050</xdr:colOff>
      <xdr:row>2</xdr:row>
      <xdr:rowOff>180975</xdr:rowOff>
    </xdr:to>
    <xdr:pic macro="[0]!PrintGstWorksheet">
      <xdr:nvPicPr>
        <xdr:cNvPr id="18" name="Graphic 17" descr="Fax">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1763375" y="76200"/>
          <a:ext cx="352425" cy="352425"/>
        </a:xfrm>
        <a:prstGeom prst="rect">
          <a:avLst/>
        </a:prstGeom>
      </xdr:spPr>
    </xdr:pic>
    <xdr:clientData fPrintsWithSheet="0"/>
  </xdr:twoCellAnchor>
  <xdr:twoCellAnchor editAs="oneCell">
    <xdr:from>
      <xdr:col>22</xdr:col>
      <xdr:colOff>209550</xdr:colOff>
      <xdr:row>1</xdr:row>
      <xdr:rowOff>76200</xdr:rowOff>
    </xdr:from>
    <xdr:to>
      <xdr:col>22</xdr:col>
      <xdr:colOff>566166</xdr:colOff>
      <xdr:row>2</xdr:row>
      <xdr:rowOff>185166</xdr:rowOff>
    </xdr:to>
    <xdr:pic>
      <xdr:nvPicPr>
        <xdr:cNvPr id="9" name="Graphic 8" descr="House">
          <a:hlinkClick xmlns:r="http://schemas.openxmlformats.org/officeDocument/2006/relationships" r:id="rId3" tooltip="Home"/>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2630150" y="76200"/>
          <a:ext cx="356616" cy="356616"/>
        </a:xfrm>
        <a:prstGeom prst="rect">
          <a:avLst/>
        </a:prstGeom>
      </xdr:spPr>
    </xdr:pic>
    <xdr:clientData fPrintsWithSheet="0"/>
  </xdr:twoCellAnchor>
  <xdr:twoCellAnchor editAs="oneCell">
    <xdr:from>
      <xdr:col>9</xdr:col>
      <xdr:colOff>133350</xdr:colOff>
      <xdr:row>4</xdr:row>
      <xdr:rowOff>76200</xdr:rowOff>
    </xdr:from>
    <xdr:to>
      <xdr:col>11</xdr:col>
      <xdr:colOff>576600</xdr:colOff>
      <xdr:row>6</xdr:row>
      <xdr:rowOff>49875</xdr:rowOff>
    </xdr:to>
    <xdr:sp macro="[0]!AskAndDoGst" textlink="">
      <xdr:nvSpPr>
        <xdr:cNvPr id="8" name="Rounded Rectangle 9">
          <a:extLst>
            <a:ext uri="{FF2B5EF4-FFF2-40B4-BE49-F238E27FC236}">
              <a16:creationId xmlns:a16="http://schemas.microsoft.com/office/drawing/2014/main" id="{5C38732E-6533-4C5B-9C06-A984C048D31D}"/>
            </a:ext>
          </a:extLst>
        </xdr:cNvPr>
        <xdr:cNvSpPr>
          <a:spLocks/>
        </xdr:cNvSpPr>
      </xdr:nvSpPr>
      <xdr:spPr>
        <a:xfrm>
          <a:off x="4705350" y="695325"/>
          <a:ext cx="1872000" cy="288000"/>
        </a:xfrm>
        <a:prstGeom prst="roundRect">
          <a:avLst/>
        </a:prstGeom>
        <a:solidFill>
          <a:schemeClr val="accent6">
            <a:lumMod val="20000"/>
            <a:lumOff val="80000"/>
          </a:schemeClr>
        </a:solidFill>
        <a:ln w="12700" cmpd="sng">
          <a:solidFill>
            <a:schemeClr val="accent6">
              <a:lumMod val="75000"/>
            </a:schemeClr>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lIns="0" tIns="0" rIns="0" bIns="0" rtlCol="0" anchor="ctr"/>
        <a:lstStyle/>
        <a:p>
          <a:pPr marL="0" indent="0" algn="ctr"/>
          <a:r>
            <a:rPr lang="en-AU" sz="700" b="0" baseline="0">
              <a:ln>
                <a:noFill/>
              </a:ln>
              <a:solidFill>
                <a:schemeClr val="accent6">
                  <a:lumMod val="50000"/>
                </a:schemeClr>
              </a:solidFill>
              <a:latin typeface="Arial" pitchFamily="34" charset="0"/>
              <a:ea typeface="+mn-ea"/>
              <a:cs typeface="Arial" pitchFamily="34" charset="0"/>
            </a:rPr>
            <a:t>COPY FIGURES TO BAS SUMMARY</a:t>
          </a:r>
        </a:p>
      </xdr:txBody>
    </xdr:sp>
    <xdr:clientData fLocksWithSheet="0" fPrintsWithSheet="0"/>
  </xdr:twoCellAnchor>
</xdr:wsDr>
</file>

<file path=xl/drawings/drawing6.xml><?xml version="1.0" encoding="utf-8"?>
<xdr:wsDr xmlns:xdr="http://schemas.openxmlformats.org/drawingml/2006/spreadsheetDrawing" xmlns:a="http://schemas.openxmlformats.org/drawingml/2006/main">
  <xdr:twoCellAnchor editAs="oneCell">
    <xdr:from>
      <xdr:col>20</xdr:col>
      <xdr:colOff>0</xdr:colOff>
      <xdr:row>1</xdr:row>
      <xdr:rowOff>76200</xdr:rowOff>
    </xdr:from>
    <xdr:to>
      <xdr:col>20</xdr:col>
      <xdr:colOff>352425</xdr:colOff>
      <xdr:row>2</xdr:row>
      <xdr:rowOff>180975</xdr:rowOff>
    </xdr:to>
    <xdr:pic macro="[0]!PrintPaygiWorksheet">
      <xdr:nvPicPr>
        <xdr:cNvPr id="8" name="Graphic 7" descr="Fax">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1782425" y="76200"/>
          <a:ext cx="352425" cy="352425"/>
        </a:xfrm>
        <a:prstGeom prst="rect">
          <a:avLst/>
        </a:prstGeom>
      </xdr:spPr>
    </xdr:pic>
    <xdr:clientData fPrintsWithSheet="0"/>
  </xdr:twoCellAnchor>
  <xdr:twoCellAnchor editAs="oneCell">
    <xdr:from>
      <xdr:col>21</xdr:col>
      <xdr:colOff>200025</xdr:colOff>
      <xdr:row>1</xdr:row>
      <xdr:rowOff>57150</xdr:rowOff>
    </xdr:from>
    <xdr:to>
      <xdr:col>21</xdr:col>
      <xdr:colOff>556641</xdr:colOff>
      <xdr:row>2</xdr:row>
      <xdr:rowOff>166116</xdr:rowOff>
    </xdr:to>
    <xdr:pic>
      <xdr:nvPicPr>
        <xdr:cNvPr id="9" name="Graphic 8" descr="House">
          <a:hlinkClick xmlns:r="http://schemas.openxmlformats.org/officeDocument/2006/relationships" r:id="rId3" tooltip="Home"/>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2963525" y="57150"/>
          <a:ext cx="356616" cy="356616"/>
        </a:xfrm>
        <a:prstGeom prst="rect">
          <a:avLst/>
        </a:prstGeom>
      </xdr:spPr>
    </xdr:pic>
    <xdr:clientData fPrintsWithSheet="0"/>
  </xdr:twoCellAnchor>
  <xdr:twoCellAnchor editAs="oneCell">
    <xdr:from>
      <xdr:col>4</xdr:col>
      <xdr:colOff>0</xdr:colOff>
      <xdr:row>8</xdr:row>
      <xdr:rowOff>0</xdr:rowOff>
    </xdr:from>
    <xdr:to>
      <xdr:col>5</xdr:col>
      <xdr:colOff>652800</xdr:colOff>
      <xdr:row>9</xdr:row>
      <xdr:rowOff>4350</xdr:rowOff>
    </xdr:to>
    <xdr:sp macro="[0]!AskAndDoPaygi" textlink="">
      <xdr:nvSpPr>
        <xdr:cNvPr id="5" name="Rounded Rectangle 6">
          <a:extLst>
            <a:ext uri="{FF2B5EF4-FFF2-40B4-BE49-F238E27FC236}">
              <a16:creationId xmlns:a16="http://schemas.microsoft.com/office/drawing/2014/main" id="{42EF7B1E-049B-4087-8F9C-C6209FE49E7B}"/>
            </a:ext>
          </a:extLst>
        </xdr:cNvPr>
        <xdr:cNvSpPr>
          <a:spLocks/>
        </xdr:cNvSpPr>
      </xdr:nvSpPr>
      <xdr:spPr>
        <a:xfrm>
          <a:off x="419100" y="1371600"/>
          <a:ext cx="1872000" cy="252000"/>
        </a:xfrm>
        <a:prstGeom prst="roundRect">
          <a:avLst/>
        </a:prstGeom>
        <a:solidFill>
          <a:schemeClr val="accent6">
            <a:lumMod val="20000"/>
            <a:lumOff val="80000"/>
          </a:schemeClr>
        </a:solidFill>
        <a:ln w="12700" cmpd="sng">
          <a:solidFill>
            <a:schemeClr val="accent6">
              <a:lumMod val="75000"/>
            </a:schemeClr>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lIns="0" tIns="0" rIns="0" bIns="0" rtlCol="0" anchor="ctr"/>
        <a:lstStyle/>
        <a:p>
          <a:pPr marL="0" indent="0" algn="ctr"/>
          <a:r>
            <a:rPr lang="en-AU" sz="700" b="1" baseline="0">
              <a:ln>
                <a:noFill/>
              </a:ln>
              <a:solidFill>
                <a:schemeClr val="accent6">
                  <a:lumMod val="50000"/>
                </a:schemeClr>
              </a:solidFill>
              <a:latin typeface="Arial" pitchFamily="34" charset="0"/>
              <a:ea typeface="+mn-ea"/>
              <a:cs typeface="Arial" pitchFamily="34" charset="0"/>
            </a:rPr>
            <a:t>COPY FIGURES TO THE BAS SUMMARY</a:t>
          </a:r>
        </a:p>
      </xdr:txBody>
    </xdr:sp>
    <xdr:clientData fLocksWithSheet="0" fPrintsWithSheet="0"/>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ustomProperty" Target="../customProperty1.bin"/><Relationship Id="rId2" Type="http://schemas.openxmlformats.org/officeDocument/2006/relationships/printerSettings" Target="../printerSettings/printerSettings1.bin"/><Relationship Id="rId1" Type="http://schemas.openxmlformats.org/officeDocument/2006/relationships/hyperlink" Target="https://www.ato.gov.au/law/view/document?Docid=PSR/PS201120/NAT/ATO/00001"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2.bin"/><Relationship Id="rId1" Type="http://schemas.openxmlformats.org/officeDocument/2006/relationships/printerSettings" Target="../printerSettings/printerSettings4.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520E9-CCC6-490E-A4D6-D3073DEF971B}">
  <sheetPr codeName="Sheet8">
    <tabColor rgb="FFFF0000"/>
  </sheetPr>
  <dimension ref="A1:I82"/>
  <sheetViews>
    <sheetView workbookViewId="0">
      <selection activeCell="A23" sqref="A23"/>
    </sheetView>
  </sheetViews>
  <sheetFormatPr defaultRowHeight="15" customHeight="1" x14ac:dyDescent="0.2"/>
  <cols>
    <col min="1" max="1" width="38" customWidth="1"/>
    <col min="6" max="6" width="10.140625" style="115" customWidth="1"/>
    <col min="7" max="7" width="11.28515625" style="115" customWidth="1"/>
    <col min="8" max="8" width="34.5703125" style="115" customWidth="1"/>
    <col min="9" max="9" width="12.7109375" style="115" customWidth="1"/>
  </cols>
  <sheetData>
    <row r="1" spans="1:9" ht="15" customHeight="1" x14ac:dyDescent="0.2">
      <c r="F1" s="108"/>
      <c r="H1" s="108"/>
      <c r="I1" s="108"/>
    </row>
    <row r="2" spans="1:9" ht="15" customHeight="1" x14ac:dyDescent="0.2">
      <c r="F2" s="30" t="s">
        <v>128</v>
      </c>
      <c r="G2" s="121" t="s">
        <v>81</v>
      </c>
      <c r="H2" s="108"/>
      <c r="I2" s="108"/>
    </row>
    <row r="3" spans="1:9" ht="15" customHeight="1" thickBot="1" x14ac:dyDescent="0.25">
      <c r="A3" s="338" t="s">
        <v>153</v>
      </c>
      <c r="F3" s="109">
        <f>EOMONTH('BAS Summary'!P5,-12)+1</f>
        <v>45474</v>
      </c>
      <c r="G3" s="18"/>
      <c r="H3" s="428" t="s">
        <v>137</v>
      </c>
      <c r="I3" s="429"/>
    </row>
    <row r="4" spans="1:9" ht="15" customHeight="1" thickTop="1" x14ac:dyDescent="0.2">
      <c r="A4" t="s">
        <v>188</v>
      </c>
      <c r="F4" s="117">
        <f>F8</f>
        <v>45688</v>
      </c>
      <c r="G4" s="31" t="s">
        <v>79</v>
      </c>
      <c r="H4" s="122" t="s">
        <v>138</v>
      </c>
      <c r="I4" s="123" t="s">
        <v>191</v>
      </c>
    </row>
    <row r="5" spans="1:9" ht="15" customHeight="1" x14ac:dyDescent="0.2">
      <c r="A5" t="s">
        <v>168</v>
      </c>
      <c r="F5" s="110"/>
      <c r="G5" s="31" t="s">
        <v>80</v>
      </c>
      <c r="H5" s="119" t="s">
        <v>139</v>
      </c>
      <c r="I5" s="32" t="s">
        <v>191</v>
      </c>
    </row>
    <row r="6" spans="1:9" ht="15" customHeight="1" x14ac:dyDescent="0.2">
      <c r="F6" s="118" t="s">
        <v>77</v>
      </c>
      <c r="G6" s="33" t="s">
        <v>78</v>
      </c>
      <c r="H6" s="185" t="s">
        <v>154</v>
      </c>
      <c r="I6" s="186">
        <v>45838</v>
      </c>
    </row>
    <row r="7" spans="1:9" ht="15" customHeight="1" x14ac:dyDescent="0.2">
      <c r="A7" t="s">
        <v>189</v>
      </c>
      <c r="F7" s="34">
        <v>45657</v>
      </c>
      <c r="G7" s="110"/>
      <c r="H7" s="120" t="s">
        <v>151</v>
      </c>
      <c r="I7" s="9" t="s">
        <v>191</v>
      </c>
    </row>
    <row r="8" spans="1:9" ht="15" customHeight="1" x14ac:dyDescent="0.2">
      <c r="F8" s="25">
        <f t="shared" ref="F8:F18" si="0">EOMONTH(F7,1)</f>
        <v>45688</v>
      </c>
      <c r="G8" s="110"/>
      <c r="H8" s="111"/>
      <c r="I8" s="112"/>
    </row>
    <row r="9" spans="1:9" ht="15" customHeight="1" x14ac:dyDescent="0.2">
      <c r="A9" t="s">
        <v>190</v>
      </c>
      <c r="F9" s="25">
        <f t="shared" si="0"/>
        <v>45716</v>
      </c>
      <c r="H9" s="113"/>
      <c r="I9" s="114"/>
    </row>
    <row r="10" spans="1:9" ht="15" customHeight="1" x14ac:dyDescent="0.2">
      <c r="F10" s="25">
        <f t="shared" si="0"/>
        <v>45747</v>
      </c>
      <c r="H10" s="113"/>
      <c r="I10" s="116"/>
    </row>
    <row r="11" spans="1:9" ht="15" customHeight="1" x14ac:dyDescent="0.2">
      <c r="F11" s="25">
        <f t="shared" si="0"/>
        <v>45777</v>
      </c>
      <c r="H11" s="110"/>
      <c r="I11" s="110"/>
    </row>
    <row r="12" spans="1:9" ht="15" customHeight="1" thickBot="1" x14ac:dyDescent="0.25">
      <c r="A12" s="338" t="s">
        <v>198</v>
      </c>
      <c r="F12" s="25">
        <f t="shared" si="0"/>
        <v>45808</v>
      </c>
      <c r="H12" s="110"/>
      <c r="I12" s="110"/>
    </row>
    <row r="13" spans="1:9" ht="15" customHeight="1" thickTop="1" x14ac:dyDescent="0.2">
      <c r="A13" t="s">
        <v>204</v>
      </c>
      <c r="F13" s="25">
        <f t="shared" si="0"/>
        <v>45838</v>
      </c>
      <c r="H13" s="110"/>
      <c r="I13" s="110"/>
    </row>
    <row r="14" spans="1:9" ht="15" customHeight="1" x14ac:dyDescent="0.2">
      <c r="A14" t="s">
        <v>199</v>
      </c>
      <c r="F14" s="25">
        <f t="shared" si="0"/>
        <v>45869</v>
      </c>
      <c r="H14" s="110"/>
      <c r="I14" s="110"/>
    </row>
    <row r="15" spans="1:9" ht="15" customHeight="1" x14ac:dyDescent="0.2">
      <c r="A15" t="s">
        <v>200</v>
      </c>
      <c r="F15" s="25">
        <f t="shared" si="0"/>
        <v>45900</v>
      </c>
      <c r="H15" s="110"/>
      <c r="I15" s="110"/>
    </row>
    <row r="16" spans="1:9" ht="15" customHeight="1" x14ac:dyDescent="0.2">
      <c r="A16" t="s">
        <v>201</v>
      </c>
      <c r="F16" s="25">
        <f t="shared" si="0"/>
        <v>45930</v>
      </c>
      <c r="H16" s="110"/>
      <c r="I16" s="110"/>
    </row>
    <row r="17" spans="1:9" ht="15" customHeight="1" x14ac:dyDescent="0.2">
      <c r="A17" t="s">
        <v>202</v>
      </c>
      <c r="F17" s="25">
        <f t="shared" si="0"/>
        <v>45961</v>
      </c>
      <c r="H17" s="110"/>
      <c r="I17" s="110"/>
    </row>
    <row r="18" spans="1:9" ht="15" customHeight="1" x14ac:dyDescent="0.2">
      <c r="A18" t="s">
        <v>206</v>
      </c>
      <c r="F18" s="26">
        <f t="shared" si="0"/>
        <v>45991</v>
      </c>
      <c r="H18" s="110"/>
      <c r="I18" s="110"/>
    </row>
    <row r="19" spans="1:9" ht="15" customHeight="1" x14ac:dyDescent="0.2">
      <c r="A19" t="s">
        <v>207</v>
      </c>
      <c r="F19" s="110"/>
      <c r="H19" s="110"/>
      <c r="I19" s="110"/>
    </row>
    <row r="20" spans="1:9" ht="15" customHeight="1" x14ac:dyDescent="0.2">
      <c r="A20" t="s">
        <v>205</v>
      </c>
      <c r="F20" s="110"/>
      <c r="H20" s="110"/>
      <c r="I20" s="110"/>
    </row>
    <row r="21" spans="1:9" ht="15" customHeight="1" x14ac:dyDescent="0.2">
      <c r="A21" t="s">
        <v>203</v>
      </c>
      <c r="F21" s="110"/>
      <c r="G21" s="110"/>
      <c r="H21" s="110"/>
      <c r="I21" s="110"/>
    </row>
    <row r="22" spans="1:9" ht="15" customHeight="1" x14ac:dyDescent="0.2">
      <c r="F22" s="110"/>
      <c r="G22" s="110"/>
      <c r="H22" s="110"/>
      <c r="I22" s="110"/>
    </row>
    <row r="23" spans="1:9" ht="15" customHeight="1" x14ac:dyDescent="0.2">
      <c r="F23" s="110"/>
      <c r="G23" s="110"/>
      <c r="H23" s="110"/>
      <c r="I23" s="110"/>
    </row>
    <row r="24" spans="1:9" ht="15" customHeight="1" x14ac:dyDescent="0.2">
      <c r="H24" s="110"/>
      <c r="I24" s="110"/>
    </row>
    <row r="25" spans="1:9" ht="15" customHeight="1" x14ac:dyDescent="0.2">
      <c r="H25" s="110"/>
      <c r="I25" s="110"/>
    </row>
    <row r="26" spans="1:9" ht="15" customHeight="1" x14ac:dyDescent="0.2">
      <c r="H26" s="110"/>
      <c r="I26" s="110"/>
    </row>
    <row r="27" spans="1:9" ht="15" customHeight="1" x14ac:dyDescent="0.2">
      <c r="H27" s="110"/>
      <c r="I27" s="110"/>
    </row>
    <row r="28" spans="1:9" ht="15" customHeight="1" x14ac:dyDescent="0.2">
      <c r="H28" s="110"/>
      <c r="I28" s="110"/>
    </row>
    <row r="29" spans="1:9" ht="15" customHeight="1" x14ac:dyDescent="0.2">
      <c r="F29" s="110"/>
      <c r="H29" s="110"/>
      <c r="I29" s="110"/>
    </row>
    <row r="30" spans="1:9" ht="15" customHeight="1" x14ac:dyDescent="0.2">
      <c r="F30" s="110"/>
      <c r="H30" s="110"/>
      <c r="I30" s="110"/>
    </row>
    <row r="31" spans="1:9" ht="15" customHeight="1" x14ac:dyDescent="0.2">
      <c r="F31" s="110"/>
      <c r="H31" s="110"/>
      <c r="I31" s="110"/>
    </row>
    <row r="32" spans="1:9" ht="15" customHeight="1" x14ac:dyDescent="0.2">
      <c r="F32" s="110"/>
      <c r="H32" s="110"/>
      <c r="I32" s="110"/>
    </row>
    <row r="33" spans="6:9" ht="15" customHeight="1" x14ac:dyDescent="0.2">
      <c r="F33" s="110"/>
      <c r="G33" s="110"/>
      <c r="H33" s="110"/>
      <c r="I33" s="110"/>
    </row>
    <row r="34" spans="6:9" ht="15" customHeight="1" x14ac:dyDescent="0.2">
      <c r="F34" s="110"/>
      <c r="G34" s="110"/>
      <c r="H34" s="110"/>
      <c r="I34" s="110"/>
    </row>
    <row r="35" spans="6:9" ht="15" customHeight="1" x14ac:dyDescent="0.2">
      <c r="F35" s="110"/>
      <c r="G35" s="110"/>
      <c r="H35" s="110"/>
      <c r="I35" s="110"/>
    </row>
    <row r="36" spans="6:9" ht="15" customHeight="1" x14ac:dyDescent="0.2">
      <c r="F36" s="110"/>
      <c r="G36" s="110"/>
      <c r="H36" s="110"/>
      <c r="I36" s="110"/>
    </row>
    <row r="37" spans="6:9" ht="15" customHeight="1" x14ac:dyDescent="0.2">
      <c r="F37" s="110"/>
      <c r="G37" s="110"/>
      <c r="H37" s="110"/>
      <c r="I37" s="110"/>
    </row>
    <row r="38" spans="6:9" ht="15" customHeight="1" x14ac:dyDescent="0.2">
      <c r="F38" s="110"/>
      <c r="G38" s="110"/>
      <c r="H38" s="110"/>
      <c r="I38" s="110"/>
    </row>
    <row r="39" spans="6:9" ht="15" customHeight="1" x14ac:dyDescent="0.2">
      <c r="F39" s="110"/>
      <c r="G39" s="110"/>
      <c r="H39" s="110"/>
      <c r="I39" s="110"/>
    </row>
    <row r="40" spans="6:9" ht="15" customHeight="1" x14ac:dyDescent="0.2">
      <c r="G40" s="110"/>
      <c r="H40" s="110"/>
      <c r="I40" s="110"/>
    </row>
    <row r="41" spans="6:9" ht="15" customHeight="1" x14ac:dyDescent="0.2">
      <c r="G41" s="110"/>
      <c r="H41" s="110"/>
      <c r="I41" s="110"/>
    </row>
    <row r="42" spans="6:9" ht="15" customHeight="1" x14ac:dyDescent="0.2">
      <c r="G42" s="110"/>
      <c r="H42" s="110"/>
      <c r="I42" s="110"/>
    </row>
    <row r="43" spans="6:9" ht="15" customHeight="1" x14ac:dyDescent="0.2">
      <c r="G43" s="110"/>
      <c r="H43" s="110"/>
      <c r="I43" s="110"/>
    </row>
    <row r="44" spans="6:9" ht="15" customHeight="1" x14ac:dyDescent="0.2">
      <c r="G44" s="110"/>
      <c r="H44" s="110"/>
      <c r="I44" s="110"/>
    </row>
    <row r="45" spans="6:9" ht="15" customHeight="1" x14ac:dyDescent="0.2">
      <c r="G45" s="110"/>
      <c r="H45" s="110"/>
      <c r="I45" s="110"/>
    </row>
    <row r="46" spans="6:9" ht="15" customHeight="1" x14ac:dyDescent="0.2">
      <c r="F46" s="110"/>
      <c r="G46" s="110"/>
      <c r="H46" s="110"/>
      <c r="I46" s="110"/>
    </row>
    <row r="47" spans="6:9" ht="15" customHeight="1" x14ac:dyDescent="0.2">
      <c r="F47" s="110"/>
      <c r="G47" s="110"/>
      <c r="H47" s="110"/>
      <c r="I47" s="110"/>
    </row>
    <row r="48" spans="6:9" ht="15" customHeight="1" x14ac:dyDescent="0.2">
      <c r="F48" s="110"/>
      <c r="G48" s="110"/>
      <c r="H48" s="110"/>
      <c r="I48" s="110"/>
    </row>
    <row r="49" spans="6:9" ht="15" customHeight="1" x14ac:dyDescent="0.2">
      <c r="F49" s="110"/>
      <c r="G49" s="110"/>
      <c r="H49" s="110"/>
      <c r="I49" s="110"/>
    </row>
    <row r="50" spans="6:9" ht="15" customHeight="1" x14ac:dyDescent="0.2">
      <c r="G50" s="110"/>
      <c r="H50" s="110"/>
      <c r="I50" s="110"/>
    </row>
    <row r="51" spans="6:9" ht="15" customHeight="1" x14ac:dyDescent="0.2">
      <c r="F51" s="110"/>
      <c r="G51" s="110"/>
      <c r="H51" s="110"/>
      <c r="I51" s="110"/>
    </row>
    <row r="52" spans="6:9" ht="15" customHeight="1" x14ac:dyDescent="0.2">
      <c r="G52" s="110"/>
      <c r="H52" s="110"/>
      <c r="I52" s="110"/>
    </row>
    <row r="53" spans="6:9" ht="15" customHeight="1" x14ac:dyDescent="0.2">
      <c r="G53" s="110"/>
      <c r="H53" s="110"/>
      <c r="I53" s="110"/>
    </row>
    <row r="54" spans="6:9" ht="15" customHeight="1" x14ac:dyDescent="0.2">
      <c r="G54" s="110"/>
      <c r="H54" s="110"/>
      <c r="I54" s="110"/>
    </row>
    <row r="55" spans="6:9" ht="15" customHeight="1" x14ac:dyDescent="0.2">
      <c r="G55" s="110"/>
      <c r="H55" s="110"/>
      <c r="I55" s="110"/>
    </row>
    <row r="56" spans="6:9" ht="15" customHeight="1" x14ac:dyDescent="0.2">
      <c r="G56" s="110"/>
      <c r="H56" s="110"/>
      <c r="I56" s="110"/>
    </row>
    <row r="57" spans="6:9" ht="15" customHeight="1" x14ac:dyDescent="0.2">
      <c r="G57" s="110"/>
      <c r="H57" s="110"/>
      <c r="I57" s="110"/>
    </row>
    <row r="58" spans="6:9" ht="15" customHeight="1" x14ac:dyDescent="0.2">
      <c r="G58" s="110"/>
      <c r="H58" s="110"/>
      <c r="I58" s="110"/>
    </row>
    <row r="59" spans="6:9" ht="15" customHeight="1" x14ac:dyDescent="0.2">
      <c r="G59" s="110"/>
      <c r="H59" s="110"/>
      <c r="I59" s="110"/>
    </row>
    <row r="60" spans="6:9" ht="15" customHeight="1" x14ac:dyDescent="0.2">
      <c r="G60" s="110"/>
      <c r="H60" s="110"/>
      <c r="I60" s="110"/>
    </row>
    <row r="61" spans="6:9" ht="15" customHeight="1" x14ac:dyDescent="0.2">
      <c r="G61" s="110"/>
      <c r="H61" s="110"/>
      <c r="I61" s="110"/>
    </row>
    <row r="62" spans="6:9" ht="15" customHeight="1" x14ac:dyDescent="0.2">
      <c r="G62" s="110"/>
      <c r="H62" s="110"/>
      <c r="I62" s="110"/>
    </row>
    <row r="63" spans="6:9" ht="15" customHeight="1" x14ac:dyDescent="0.2">
      <c r="G63" s="110"/>
      <c r="H63" s="110"/>
      <c r="I63" s="110"/>
    </row>
    <row r="64" spans="6:9" ht="15" customHeight="1" x14ac:dyDescent="0.2">
      <c r="G64" s="110"/>
      <c r="H64" s="110"/>
      <c r="I64" s="110"/>
    </row>
    <row r="65" spans="6:9" ht="15" customHeight="1" x14ac:dyDescent="0.2">
      <c r="G65" s="110"/>
      <c r="H65" s="110"/>
      <c r="I65" s="110"/>
    </row>
    <row r="66" spans="6:9" ht="15" customHeight="1" x14ac:dyDescent="0.2">
      <c r="G66" s="110"/>
      <c r="H66" s="110"/>
      <c r="I66" s="110"/>
    </row>
    <row r="67" spans="6:9" ht="15" customHeight="1" x14ac:dyDescent="0.2">
      <c r="G67" s="110"/>
      <c r="H67" s="110"/>
      <c r="I67" s="110"/>
    </row>
    <row r="68" spans="6:9" ht="15" customHeight="1" x14ac:dyDescent="0.2">
      <c r="G68" s="110"/>
      <c r="H68" s="110"/>
      <c r="I68" s="110"/>
    </row>
    <row r="69" spans="6:9" ht="15" customHeight="1" x14ac:dyDescent="0.2">
      <c r="G69" s="110"/>
      <c r="H69" s="110"/>
      <c r="I69" s="110"/>
    </row>
    <row r="70" spans="6:9" ht="15" customHeight="1" x14ac:dyDescent="0.2">
      <c r="G70" s="110"/>
      <c r="H70" s="110"/>
      <c r="I70" s="110"/>
    </row>
    <row r="71" spans="6:9" ht="15" customHeight="1" x14ac:dyDescent="0.2">
      <c r="G71" s="110"/>
      <c r="H71" s="110"/>
      <c r="I71" s="110"/>
    </row>
    <row r="72" spans="6:9" ht="15" customHeight="1" x14ac:dyDescent="0.2">
      <c r="G72" s="110"/>
      <c r="H72" s="110"/>
      <c r="I72" s="110"/>
    </row>
    <row r="73" spans="6:9" ht="15" customHeight="1" x14ac:dyDescent="0.2">
      <c r="F73" s="110"/>
      <c r="G73" s="110"/>
      <c r="H73" s="110"/>
      <c r="I73" s="110"/>
    </row>
    <row r="74" spans="6:9" ht="15" customHeight="1" x14ac:dyDescent="0.2">
      <c r="F74" s="110"/>
      <c r="G74" s="110"/>
      <c r="H74" s="110"/>
      <c r="I74" s="110"/>
    </row>
    <row r="75" spans="6:9" ht="15" customHeight="1" x14ac:dyDescent="0.2">
      <c r="F75" s="110"/>
      <c r="G75" s="110"/>
      <c r="H75" s="110"/>
      <c r="I75" s="110"/>
    </row>
    <row r="76" spans="6:9" ht="15" customHeight="1" x14ac:dyDescent="0.2">
      <c r="F76" s="110"/>
      <c r="G76" s="110"/>
      <c r="H76" s="110"/>
      <c r="I76" s="110"/>
    </row>
    <row r="77" spans="6:9" ht="15" customHeight="1" x14ac:dyDescent="0.2">
      <c r="F77" s="110"/>
      <c r="G77" s="110"/>
      <c r="H77" s="110"/>
      <c r="I77" s="110"/>
    </row>
    <row r="78" spans="6:9" ht="15" customHeight="1" x14ac:dyDescent="0.2">
      <c r="F78" s="110"/>
      <c r="G78" s="110"/>
      <c r="H78" s="110"/>
      <c r="I78" s="110"/>
    </row>
    <row r="79" spans="6:9" ht="15" customHeight="1" x14ac:dyDescent="0.2">
      <c r="F79" s="110"/>
      <c r="G79" s="110"/>
      <c r="H79" s="110"/>
      <c r="I79" s="110"/>
    </row>
    <row r="80" spans="6:9" ht="15" customHeight="1" x14ac:dyDescent="0.2">
      <c r="F80" s="110"/>
      <c r="G80" s="110"/>
      <c r="H80" s="110"/>
      <c r="I80" s="110"/>
    </row>
    <row r="81" spans="7:9" ht="15" customHeight="1" x14ac:dyDescent="0.2">
      <c r="G81" s="110"/>
      <c r="H81" s="110"/>
      <c r="I81" s="110"/>
    </row>
    <row r="82" spans="7:9" ht="15" customHeight="1" x14ac:dyDescent="0.2">
      <c r="H82" s="110"/>
      <c r="I82" s="110"/>
    </row>
  </sheetData>
  <mergeCells count="1">
    <mergeCell ref="H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7030A0"/>
    <pageSetUpPr autoPageBreaks="0" fitToPage="1"/>
  </sheetPr>
  <dimension ref="A1:X101"/>
  <sheetViews>
    <sheetView showGridLines="0" showRowColHeaders="0" tabSelected="1" topLeftCell="B1" zoomScaleNormal="100" workbookViewId="0">
      <pane ySplit="2" topLeftCell="A3" activePane="bottomLeft" state="frozen"/>
      <selection pane="bottomLeft"/>
    </sheetView>
  </sheetViews>
  <sheetFormatPr defaultColWidth="9.140625" defaultRowHeight="15" customHeight="1" x14ac:dyDescent="0.2"/>
  <cols>
    <col min="1" max="1" width="7.140625" style="115" hidden="1" customWidth="1"/>
    <col min="2" max="2" width="3.7109375" style="38" customWidth="1"/>
    <col min="3" max="3" width="6.7109375" style="38" customWidth="1"/>
    <col min="4" max="4" width="27.85546875" style="38" customWidth="1"/>
    <col min="5" max="5" width="12.7109375" style="38" customWidth="1"/>
    <col min="6" max="6" width="6.42578125" style="38" bestFit="1" customWidth="1"/>
    <col min="7" max="16" width="12.7109375" style="38" customWidth="1"/>
    <col min="17" max="17" width="7.7109375" style="38" customWidth="1"/>
    <col min="18" max="19" width="9.140625" style="38" customWidth="1"/>
    <col min="20" max="21" width="9.140625" style="38"/>
    <col min="22" max="22" width="9.140625" style="38" customWidth="1"/>
    <col min="23" max="16384" width="9.140625" style="38"/>
  </cols>
  <sheetData>
    <row r="1" spans="1:23" s="336" customFormat="1" ht="20.100000000000001" customHeight="1" x14ac:dyDescent="0.25">
      <c r="A1" s="325" t="s">
        <v>176</v>
      </c>
      <c r="B1" s="102" t="s">
        <v>149</v>
      </c>
      <c r="C1" s="103" t="s">
        <v>0</v>
      </c>
      <c r="D1" s="335"/>
      <c r="E1" s="335"/>
      <c r="F1" s="335"/>
      <c r="G1" s="175"/>
      <c r="H1" s="175"/>
      <c r="I1" s="175"/>
      <c r="J1" s="175"/>
      <c r="K1" s="175"/>
      <c r="L1" s="175"/>
      <c r="M1" s="175"/>
      <c r="N1" s="175"/>
      <c r="O1" s="457" t="s">
        <v>70</v>
      </c>
      <c r="P1" s="458"/>
      <c r="Q1" s="459"/>
    </row>
    <row r="2" spans="1:23" s="178" customFormat="1" ht="20.25" customHeight="1" x14ac:dyDescent="0.2">
      <c r="A2" s="326" t="s">
        <v>177</v>
      </c>
      <c r="B2" s="177"/>
      <c r="C2" s="104" t="str">
        <f>CONCATENATE("Year Ended"," ",TEXT(YearEnded,"dd mmmm yyyy"))</f>
        <v>Year Ended 30 June 2025</v>
      </c>
      <c r="D2" s="177"/>
      <c r="E2" s="177"/>
      <c r="F2" s="177"/>
      <c r="G2" s="177"/>
      <c r="H2" s="177"/>
      <c r="I2" s="177"/>
      <c r="J2" s="177"/>
      <c r="K2" s="177"/>
      <c r="L2" s="177"/>
      <c r="M2" s="177"/>
      <c r="N2" s="177"/>
      <c r="O2" s="461" t="s">
        <v>71</v>
      </c>
      <c r="P2" s="462"/>
      <c r="Q2" s="463"/>
    </row>
    <row r="3" spans="1:23" s="37" customFormat="1" ht="15" customHeight="1" x14ac:dyDescent="0.2">
      <c r="A3" s="108"/>
      <c r="B3" s="15"/>
      <c r="C3" s="15"/>
      <c r="D3" s="16"/>
      <c r="E3" s="16"/>
      <c r="F3" s="16"/>
      <c r="G3" s="15"/>
      <c r="H3" s="15"/>
      <c r="I3" s="15"/>
      <c r="J3" s="15"/>
      <c r="K3" s="15"/>
      <c r="L3" s="15"/>
      <c r="M3" s="15"/>
      <c r="N3" s="15"/>
      <c r="O3" s="16"/>
      <c r="P3" s="16"/>
      <c r="Q3" s="16"/>
    </row>
    <row r="4" spans="1:23" ht="15" customHeight="1" x14ac:dyDescent="0.2">
      <c r="A4" s="110"/>
      <c r="B4" s="3"/>
      <c r="C4" s="460" t="s">
        <v>125</v>
      </c>
      <c r="D4" s="460"/>
      <c r="E4" s="427"/>
      <c r="F4" s="276"/>
      <c r="G4" s="37"/>
      <c r="K4" s="15"/>
      <c r="L4" s="16"/>
      <c r="M4" s="17"/>
      <c r="N4" s="17"/>
      <c r="O4" s="327" t="s">
        <v>72</v>
      </c>
      <c r="P4" s="464"/>
      <c r="Q4" s="465"/>
      <c r="S4" s="140"/>
      <c r="T4" s="140"/>
      <c r="U4" s="140"/>
    </row>
    <row r="5" spans="1:23" ht="15" customHeight="1" x14ac:dyDescent="0.2">
      <c r="A5" s="110"/>
      <c r="B5" s="3"/>
      <c r="C5" s="328" t="s">
        <v>42</v>
      </c>
      <c r="E5" s="142" t="s">
        <v>120</v>
      </c>
      <c r="H5" s="468" t="str">
        <f>IF(OR(AND('GST Worksheet'!Q24&lt;&gt;0,'GST Worksheet'!Q24&lt;&gt;'BAS Summary'!G24),AND('GST Worksheet'!S43&lt;&gt;0,'GST Worksheet'!S43&lt;&gt;'BAS Summary'!H24)),"WARNING:  Figures in the GST worksheet do not agree with this summary","")</f>
        <v/>
      </c>
      <c r="I5" s="468"/>
      <c r="J5" s="468"/>
      <c r="K5" s="468"/>
      <c r="L5" s="468"/>
      <c r="M5" s="468"/>
      <c r="N5" s="17"/>
      <c r="O5" s="187" t="s">
        <v>76</v>
      </c>
      <c r="P5" s="466">
        <v>45838</v>
      </c>
      <c r="Q5" s="467"/>
      <c r="S5" s="140"/>
      <c r="T5" s="140"/>
      <c r="U5" s="140"/>
    </row>
    <row r="6" spans="1:23" ht="15" customHeight="1" x14ac:dyDescent="0.2">
      <c r="A6" s="110"/>
      <c r="B6" s="3"/>
      <c r="C6" s="328" t="s">
        <v>55</v>
      </c>
      <c r="E6" s="141" t="s">
        <v>120</v>
      </c>
      <c r="H6" s="468" t="str">
        <f>IF(AND('PAYG Instalment Worksheet'!P24&lt;&gt;0,'PAYG Instalment Worksheet'!P24&lt;&gt;'BAS Summary'!L24),"WARNING:  Figures in the PAYGI worksheet do not agree with this summary","")</f>
        <v/>
      </c>
      <c r="I6" s="468"/>
      <c r="J6" s="468"/>
      <c r="K6" s="468"/>
      <c r="L6" s="468"/>
      <c r="M6" s="468"/>
      <c r="N6" s="17"/>
      <c r="O6" s="180"/>
      <c r="P6" s="107"/>
      <c r="Q6" s="107"/>
      <c r="S6" s="140"/>
      <c r="T6" s="140"/>
      <c r="U6" s="140"/>
    </row>
    <row r="7" spans="1:23" ht="15" customHeight="1" x14ac:dyDescent="0.2">
      <c r="A7" s="110"/>
      <c r="B7" s="3"/>
      <c r="C7" s="328"/>
      <c r="E7" s="424"/>
      <c r="I7" s="106"/>
      <c r="J7" s="179"/>
      <c r="K7" s="16"/>
      <c r="L7" s="16"/>
      <c r="M7" s="17"/>
      <c r="N7" s="17"/>
      <c r="O7" s="180"/>
      <c r="P7" s="107"/>
      <c r="Q7" s="107"/>
      <c r="S7" s="140"/>
      <c r="T7" s="140"/>
      <c r="U7" s="140"/>
    </row>
    <row r="8" spans="1:23" ht="15" customHeight="1" x14ac:dyDescent="0.2">
      <c r="A8" s="110"/>
      <c r="B8" s="3"/>
      <c r="C8" s="454" t="s">
        <v>155</v>
      </c>
      <c r="D8" s="454"/>
      <c r="E8" s="454"/>
      <c r="F8" s="454"/>
      <c r="G8" s="454"/>
      <c r="H8" s="454"/>
      <c r="I8" s="454"/>
      <c r="J8" s="454"/>
      <c r="K8" s="454"/>
      <c r="L8" s="454"/>
      <c r="M8" s="454"/>
      <c r="N8" s="454"/>
      <c r="O8" s="454"/>
      <c r="P8" s="454"/>
      <c r="Q8" s="454"/>
      <c r="S8" s="140"/>
      <c r="T8" s="140"/>
      <c r="U8" s="140"/>
    </row>
    <row r="9" spans="1:23" s="408" customFormat="1" ht="30" customHeight="1" x14ac:dyDescent="0.3">
      <c r="A9" s="412"/>
      <c r="B9" s="413"/>
      <c r="C9" s="414"/>
      <c r="D9" s="277"/>
      <c r="E9" s="415" t="s">
        <v>83</v>
      </c>
      <c r="F9" s="416"/>
      <c r="G9" s="415" t="s">
        <v>169</v>
      </c>
      <c r="H9" s="415" t="s">
        <v>170</v>
      </c>
      <c r="I9" s="416"/>
      <c r="J9" s="415" t="s">
        <v>171</v>
      </c>
      <c r="K9" s="415" t="s">
        <v>172</v>
      </c>
      <c r="L9" s="415" t="s">
        <v>118</v>
      </c>
      <c r="M9" s="415" t="s">
        <v>173</v>
      </c>
      <c r="N9" s="415" t="s">
        <v>174</v>
      </c>
      <c r="O9" s="277"/>
      <c r="P9" s="277"/>
      <c r="Q9" s="277"/>
    </row>
    <row r="10" spans="1:23" ht="15" customHeight="1" x14ac:dyDescent="0.25">
      <c r="A10" s="110"/>
      <c r="B10" s="3"/>
      <c r="C10" s="455" t="s">
        <v>232</v>
      </c>
      <c r="D10" s="420"/>
      <c r="E10" s="422"/>
      <c r="F10" s="456" t="s">
        <v>234</v>
      </c>
      <c r="G10" s="455" t="s">
        <v>235</v>
      </c>
      <c r="H10" s="455" t="s">
        <v>236</v>
      </c>
      <c r="I10" s="455" t="s">
        <v>237</v>
      </c>
      <c r="J10" s="455" t="s">
        <v>238</v>
      </c>
      <c r="K10" s="455" t="s">
        <v>239</v>
      </c>
      <c r="L10" s="455" t="s">
        <v>240</v>
      </c>
      <c r="M10" s="455" t="s">
        <v>241</v>
      </c>
      <c r="N10" s="455" t="s">
        <v>242</v>
      </c>
      <c r="O10" s="390" t="s">
        <v>243</v>
      </c>
      <c r="P10" s="455" t="s">
        <v>231</v>
      </c>
      <c r="Q10" s="455" t="s">
        <v>244</v>
      </c>
    </row>
    <row r="11" spans="1:23" ht="15" customHeight="1" x14ac:dyDescent="0.25">
      <c r="A11" s="110"/>
      <c r="B11" s="3"/>
      <c r="C11" s="455"/>
      <c r="D11" s="421" t="s">
        <v>233</v>
      </c>
      <c r="E11" s="423" t="s">
        <v>228</v>
      </c>
      <c r="F11" s="456"/>
      <c r="G11" s="455"/>
      <c r="H11" s="455"/>
      <c r="I11" s="455"/>
      <c r="J11" s="455"/>
      <c r="K11" s="455"/>
      <c r="L11" s="455"/>
      <c r="M11" s="455"/>
      <c r="N11" s="455"/>
      <c r="O11" s="393" t="s">
        <v>120</v>
      </c>
      <c r="P11" s="455"/>
      <c r="Q11" s="455"/>
    </row>
    <row r="12" spans="1:23" ht="15" customHeight="1" x14ac:dyDescent="0.2">
      <c r="A12" s="110"/>
      <c r="B12" s="3"/>
      <c r="C12" s="265"/>
      <c r="D12" s="307">
        <f>EOMONTH($P$5,-11)</f>
        <v>45504</v>
      </c>
      <c r="E12" s="260"/>
      <c r="F12" s="261">
        <v>0</v>
      </c>
      <c r="G12" s="262"/>
      <c r="H12" s="259"/>
      <c r="I12" s="312">
        <f t="shared" ref="I12:I23" si="0">G12-H12</f>
        <v>0</v>
      </c>
      <c r="J12" s="260"/>
      <c r="K12" s="263"/>
      <c r="L12" s="264"/>
      <c r="M12" s="278"/>
      <c r="N12" s="264"/>
      <c r="O12" s="259"/>
      <c r="P12" s="363">
        <f>I12+K12+L12+M12+N12+O12</f>
        <v>0</v>
      </c>
      <c r="Q12" s="261">
        <v>1</v>
      </c>
      <c r="R12" s="143"/>
      <c r="S12" s="144"/>
      <c r="T12" s="144"/>
      <c r="U12" s="144"/>
      <c r="V12" s="144"/>
      <c r="W12" s="144"/>
    </row>
    <row r="13" spans="1:23" ht="15" customHeight="1" x14ac:dyDescent="0.2">
      <c r="A13" s="110"/>
      <c r="B13" s="3"/>
      <c r="C13" s="145"/>
      <c r="D13" s="308">
        <f>EOMONTH($P$5,-10)</f>
        <v>45535</v>
      </c>
      <c r="E13" s="147"/>
      <c r="F13" s="136">
        <v>0</v>
      </c>
      <c r="G13" s="257"/>
      <c r="H13" s="151"/>
      <c r="I13" s="313">
        <f t="shared" si="0"/>
        <v>0</v>
      </c>
      <c r="J13" s="147"/>
      <c r="K13" s="149"/>
      <c r="L13" s="153"/>
      <c r="M13" s="166"/>
      <c r="N13" s="153"/>
      <c r="O13" s="151"/>
      <c r="P13" s="364">
        <f t="shared" ref="P13:P23" si="1">I13+K13+L13+M13+N13+O13</f>
        <v>0</v>
      </c>
      <c r="Q13" s="136">
        <v>1</v>
      </c>
    </row>
    <row r="14" spans="1:23" ht="15" customHeight="1" x14ac:dyDescent="0.2">
      <c r="A14" s="110"/>
      <c r="B14" s="3"/>
      <c r="C14" s="145"/>
      <c r="D14" s="309" t="str">
        <f>CONCATENATE(TEXT(EOMONTH(P5,-9)," mmm yyyy"),"  /  Quarter 1")</f>
        <v xml:space="preserve"> Sep 2024  /  Quarter 1</v>
      </c>
      <c r="E14" s="147"/>
      <c r="F14" s="136">
        <v>0</v>
      </c>
      <c r="G14" s="257"/>
      <c r="H14" s="151"/>
      <c r="I14" s="313">
        <f t="shared" si="0"/>
        <v>0</v>
      </c>
      <c r="J14" s="147"/>
      <c r="K14" s="149"/>
      <c r="L14" s="153"/>
      <c r="M14" s="153"/>
      <c r="N14" s="153"/>
      <c r="O14" s="151"/>
      <c r="P14" s="364">
        <f t="shared" si="1"/>
        <v>0</v>
      </c>
      <c r="Q14" s="136">
        <v>1</v>
      </c>
    </row>
    <row r="15" spans="1:23" ht="15" customHeight="1" x14ac:dyDescent="0.2">
      <c r="A15" s="110"/>
      <c r="B15" s="3"/>
      <c r="C15" s="145"/>
      <c r="D15" s="308">
        <f>EOMONTH($P$5,-8)</f>
        <v>45596</v>
      </c>
      <c r="E15" s="147"/>
      <c r="F15" s="136">
        <v>0</v>
      </c>
      <c r="G15" s="257"/>
      <c r="H15" s="151"/>
      <c r="I15" s="313">
        <f t="shared" si="0"/>
        <v>0</v>
      </c>
      <c r="J15" s="147"/>
      <c r="K15" s="149"/>
      <c r="L15" s="153"/>
      <c r="M15" s="166"/>
      <c r="N15" s="153"/>
      <c r="O15" s="151"/>
      <c r="P15" s="364">
        <f t="shared" si="1"/>
        <v>0</v>
      </c>
      <c r="Q15" s="136">
        <v>1</v>
      </c>
    </row>
    <row r="16" spans="1:23" ht="15" customHeight="1" x14ac:dyDescent="0.2">
      <c r="A16" s="110"/>
      <c r="B16" s="3"/>
      <c r="C16" s="145"/>
      <c r="D16" s="310">
        <f>EOMONTH($P$5,-7)</f>
        <v>45626</v>
      </c>
      <c r="E16" s="147"/>
      <c r="F16" s="136">
        <v>0</v>
      </c>
      <c r="G16" s="257"/>
      <c r="H16" s="151"/>
      <c r="I16" s="313">
        <f t="shared" si="0"/>
        <v>0</v>
      </c>
      <c r="J16" s="147"/>
      <c r="K16" s="149"/>
      <c r="L16" s="153"/>
      <c r="M16" s="166"/>
      <c r="N16" s="153"/>
      <c r="O16" s="151"/>
      <c r="P16" s="364">
        <f t="shared" si="1"/>
        <v>0</v>
      </c>
      <c r="Q16" s="136">
        <v>1</v>
      </c>
    </row>
    <row r="17" spans="1:20" ht="15" customHeight="1" x14ac:dyDescent="0.2">
      <c r="A17" s="110"/>
      <c r="B17" s="3"/>
      <c r="C17" s="145"/>
      <c r="D17" s="309" t="str">
        <f>CONCATENATE(TEXT(EOMONTH(P5,-6)," mmm yyyy"),"  /  Quarter 2")</f>
        <v xml:space="preserve"> Dec 2024  /  Quarter 2</v>
      </c>
      <c r="E17" s="147"/>
      <c r="F17" s="136">
        <v>0</v>
      </c>
      <c r="G17" s="257"/>
      <c r="H17" s="151"/>
      <c r="I17" s="313">
        <f t="shared" si="0"/>
        <v>0</v>
      </c>
      <c r="J17" s="147"/>
      <c r="K17" s="149"/>
      <c r="L17" s="153"/>
      <c r="M17" s="153"/>
      <c r="N17" s="153"/>
      <c r="O17" s="151"/>
      <c r="P17" s="364">
        <f>I17+K17+L17+M17+N17+O17</f>
        <v>0</v>
      </c>
      <c r="Q17" s="136">
        <v>1</v>
      </c>
    </row>
    <row r="18" spans="1:20" ht="15" customHeight="1" x14ac:dyDescent="0.2">
      <c r="A18" s="110"/>
      <c r="B18" s="3"/>
      <c r="C18" s="145"/>
      <c r="D18" s="308">
        <f>EOMONTH($P$5,-5)</f>
        <v>45688</v>
      </c>
      <c r="E18" s="147"/>
      <c r="F18" s="136">
        <v>0</v>
      </c>
      <c r="G18" s="257"/>
      <c r="H18" s="151"/>
      <c r="I18" s="313">
        <f t="shared" si="0"/>
        <v>0</v>
      </c>
      <c r="J18" s="147"/>
      <c r="K18" s="149"/>
      <c r="L18" s="153"/>
      <c r="M18" s="166"/>
      <c r="N18" s="153"/>
      <c r="O18" s="151"/>
      <c r="P18" s="364">
        <f t="shared" si="1"/>
        <v>0</v>
      </c>
      <c r="Q18" s="136">
        <v>1</v>
      </c>
    </row>
    <row r="19" spans="1:20" ht="15" customHeight="1" x14ac:dyDescent="0.2">
      <c r="A19" s="110"/>
      <c r="B19" s="3"/>
      <c r="C19" s="145"/>
      <c r="D19" s="308">
        <f>EOMONTH($P$5,-4)</f>
        <v>45716</v>
      </c>
      <c r="E19" s="147"/>
      <c r="F19" s="136">
        <v>0</v>
      </c>
      <c r="G19" s="257"/>
      <c r="H19" s="151"/>
      <c r="I19" s="313">
        <f t="shared" si="0"/>
        <v>0</v>
      </c>
      <c r="J19" s="147"/>
      <c r="K19" s="149"/>
      <c r="L19" s="153"/>
      <c r="M19" s="166"/>
      <c r="N19" s="153"/>
      <c r="O19" s="151"/>
      <c r="P19" s="364">
        <f t="shared" si="1"/>
        <v>0</v>
      </c>
      <c r="Q19" s="136">
        <v>1</v>
      </c>
    </row>
    <row r="20" spans="1:20" ht="15" customHeight="1" x14ac:dyDescent="0.2">
      <c r="A20" s="110"/>
      <c r="B20" s="3"/>
      <c r="C20" s="145"/>
      <c r="D20" s="309" t="str">
        <f>CONCATENATE(TEXT(EOMONTH(P5,-3)," mmm yyyy"),"  /  Quarter 3")</f>
        <v xml:space="preserve"> Mar 2025  /  Quarter 3</v>
      </c>
      <c r="E20" s="147"/>
      <c r="F20" s="136">
        <v>0</v>
      </c>
      <c r="G20" s="257"/>
      <c r="H20" s="151"/>
      <c r="I20" s="313">
        <f t="shared" si="0"/>
        <v>0</v>
      </c>
      <c r="J20" s="147"/>
      <c r="K20" s="149"/>
      <c r="L20" s="153"/>
      <c r="M20" s="153"/>
      <c r="N20" s="153"/>
      <c r="O20" s="151"/>
      <c r="P20" s="364">
        <f t="shared" si="1"/>
        <v>0</v>
      </c>
      <c r="Q20" s="136">
        <v>1</v>
      </c>
    </row>
    <row r="21" spans="1:20" ht="15" customHeight="1" x14ac:dyDescent="0.2">
      <c r="A21" s="110"/>
      <c r="B21" s="3"/>
      <c r="C21" s="145"/>
      <c r="D21" s="308">
        <f>EOMONTH($P$5,-2)</f>
        <v>45777</v>
      </c>
      <c r="E21" s="147"/>
      <c r="F21" s="136">
        <v>0</v>
      </c>
      <c r="G21" s="257"/>
      <c r="H21" s="151"/>
      <c r="I21" s="313">
        <f t="shared" si="0"/>
        <v>0</v>
      </c>
      <c r="J21" s="147"/>
      <c r="K21" s="149"/>
      <c r="L21" s="153"/>
      <c r="M21" s="166"/>
      <c r="N21" s="153"/>
      <c r="O21" s="151"/>
      <c r="P21" s="364">
        <f t="shared" si="1"/>
        <v>0</v>
      </c>
      <c r="Q21" s="136">
        <v>1</v>
      </c>
    </row>
    <row r="22" spans="1:20" ht="15" customHeight="1" x14ac:dyDescent="0.2">
      <c r="A22" s="110"/>
      <c r="B22" s="3"/>
      <c r="C22" s="145"/>
      <c r="D22" s="308">
        <f>EOMONTH($P$5,-1)</f>
        <v>45808</v>
      </c>
      <c r="E22" s="147"/>
      <c r="F22" s="136">
        <v>0</v>
      </c>
      <c r="G22" s="257"/>
      <c r="H22" s="151"/>
      <c r="I22" s="313">
        <f t="shared" si="0"/>
        <v>0</v>
      </c>
      <c r="J22" s="147"/>
      <c r="K22" s="149"/>
      <c r="L22" s="153"/>
      <c r="M22" s="166"/>
      <c r="N22" s="153"/>
      <c r="O22" s="151"/>
      <c r="P22" s="364">
        <f t="shared" si="1"/>
        <v>0</v>
      </c>
      <c r="Q22" s="136">
        <v>1</v>
      </c>
    </row>
    <row r="23" spans="1:20" ht="15" customHeight="1" x14ac:dyDescent="0.2">
      <c r="A23" s="110"/>
      <c r="B23" s="3"/>
      <c r="C23" s="146"/>
      <c r="D23" s="311" t="str">
        <f>CONCATENATE(TEXT(P5," mmm yyyy"),"  /  Quarter 4","  /  Annual")</f>
        <v xml:space="preserve"> Jun 2025  /  Quarter 4  /  Annual</v>
      </c>
      <c r="E23" s="156"/>
      <c r="F23" s="137">
        <v>0</v>
      </c>
      <c r="G23" s="258"/>
      <c r="H23" s="155"/>
      <c r="I23" s="314">
        <f t="shared" si="0"/>
        <v>0</v>
      </c>
      <c r="J23" s="156"/>
      <c r="K23" s="154"/>
      <c r="L23" s="157"/>
      <c r="M23" s="157"/>
      <c r="N23" s="157"/>
      <c r="O23" s="155"/>
      <c r="P23" s="365">
        <f t="shared" si="1"/>
        <v>0</v>
      </c>
      <c r="Q23" s="137">
        <v>0</v>
      </c>
    </row>
    <row r="24" spans="1:20" ht="15" customHeight="1" x14ac:dyDescent="0.2">
      <c r="A24" s="110"/>
      <c r="B24" s="3"/>
      <c r="C24" s="3"/>
      <c r="D24" s="329" t="s">
        <v>178</v>
      </c>
      <c r="E24" s="354">
        <f>SUM(E12:E23)</f>
        <v>0</v>
      </c>
      <c r="F24" s="279"/>
      <c r="G24" s="367">
        <f t="shared" ref="G24:P24" si="2">SUM(G12:G23)</f>
        <v>0</v>
      </c>
      <c r="H24" s="368">
        <f t="shared" si="2"/>
        <v>0</v>
      </c>
      <c r="I24" s="369">
        <f t="shared" si="2"/>
        <v>0</v>
      </c>
      <c r="J24" s="355">
        <f t="shared" si="2"/>
        <v>0</v>
      </c>
      <c r="K24" s="370">
        <f t="shared" si="2"/>
        <v>0</v>
      </c>
      <c r="L24" s="371">
        <f t="shared" si="2"/>
        <v>0</v>
      </c>
      <c r="M24" s="371">
        <f t="shared" si="2"/>
        <v>0</v>
      </c>
      <c r="N24" s="371">
        <f t="shared" si="2"/>
        <v>0</v>
      </c>
      <c r="O24" s="372">
        <f t="shared" si="2"/>
        <v>0</v>
      </c>
      <c r="P24" s="366">
        <f t="shared" si="2"/>
        <v>0</v>
      </c>
      <c r="Q24" s="19"/>
    </row>
    <row r="25" spans="1:20" s="268" customFormat="1" ht="15" customHeight="1" x14ac:dyDescent="0.2">
      <c r="A25" s="108"/>
      <c r="B25" s="108"/>
      <c r="C25" s="108"/>
      <c r="D25" s="330" t="s">
        <v>181</v>
      </c>
      <c r="F25" s="280"/>
      <c r="G25" s="281"/>
      <c r="H25" s="282"/>
      <c r="I25" s="337">
        <f>G25-H25</f>
        <v>0</v>
      </c>
      <c r="J25" s="283"/>
      <c r="K25" s="284"/>
      <c r="L25" s="285"/>
      <c r="M25" s="285"/>
      <c r="N25" s="285"/>
      <c r="O25" s="286"/>
      <c r="P25" s="287"/>
      <c r="Q25" s="267"/>
      <c r="T25" s="38"/>
    </row>
    <row r="26" spans="1:20" s="268" customFormat="1" ht="15" customHeight="1" x14ac:dyDescent="0.2">
      <c r="A26" s="108"/>
      <c r="B26" s="108"/>
      <c r="C26" s="108"/>
      <c r="D26" s="331" t="s">
        <v>41</v>
      </c>
      <c r="E26" s="288"/>
      <c r="F26" s="280"/>
      <c r="G26" s="315">
        <f t="shared" ref="G26:O26" si="3">G24-G25</f>
        <v>0</v>
      </c>
      <c r="H26" s="315">
        <f t="shared" si="3"/>
        <v>0</v>
      </c>
      <c r="I26" s="315">
        <f t="shared" si="3"/>
        <v>0</v>
      </c>
      <c r="J26" s="315">
        <f t="shared" si="3"/>
        <v>0</v>
      </c>
      <c r="K26" s="315">
        <f t="shared" si="3"/>
        <v>0</v>
      </c>
      <c r="L26" s="315">
        <f t="shared" si="3"/>
        <v>0</v>
      </c>
      <c r="M26" s="315">
        <f t="shared" si="3"/>
        <v>0</v>
      </c>
      <c r="N26" s="315">
        <f t="shared" si="3"/>
        <v>0</v>
      </c>
      <c r="O26" s="315">
        <f t="shared" si="3"/>
        <v>0</v>
      </c>
      <c r="P26" s="287"/>
      <c r="Q26" s="267"/>
      <c r="T26" s="38"/>
    </row>
    <row r="27" spans="1:20" s="268" customFormat="1" ht="15" customHeight="1" x14ac:dyDescent="0.2">
      <c r="A27" s="108"/>
      <c r="B27" s="108"/>
      <c r="C27" s="108"/>
      <c r="D27" s="342"/>
      <c r="E27" s="288"/>
      <c r="F27" s="280"/>
      <c r="G27" s="287"/>
      <c r="H27" s="287"/>
      <c r="I27" s="287"/>
      <c r="J27" s="287"/>
      <c r="K27" s="287"/>
      <c r="L27" s="287"/>
      <c r="M27" s="287"/>
      <c r="N27" s="287"/>
      <c r="O27" s="287"/>
      <c r="P27" s="287"/>
      <c r="Q27" s="267"/>
      <c r="T27" s="38"/>
    </row>
    <row r="28" spans="1:20" s="268" customFormat="1" ht="15" customHeight="1" x14ac:dyDescent="0.3">
      <c r="A28" s="108"/>
      <c r="B28" s="108"/>
      <c r="C28" s="108"/>
      <c r="D28" s="490" t="s">
        <v>197</v>
      </c>
      <c r="E28" s="490"/>
      <c r="F28" s="280"/>
      <c r="G28" s="287"/>
      <c r="H28" s="287"/>
      <c r="I28" s="287"/>
      <c r="J28" s="287"/>
      <c r="K28" s="287"/>
      <c r="L28" s="287"/>
      <c r="M28" s="287"/>
      <c r="N28" s="287"/>
      <c r="O28" s="287"/>
      <c r="P28" s="287"/>
      <c r="Q28" s="267"/>
      <c r="T28" s="38"/>
    </row>
    <row r="29" spans="1:20" s="268" customFormat="1" ht="15" customHeight="1" x14ac:dyDescent="0.2">
      <c r="A29" s="108"/>
      <c r="B29" s="108"/>
      <c r="C29" s="108"/>
      <c r="D29" s="342"/>
      <c r="E29" s="288"/>
      <c r="F29" s="280"/>
      <c r="G29" s="287"/>
      <c r="H29" s="287"/>
      <c r="I29" s="287"/>
      <c r="J29" s="287"/>
      <c r="K29" s="287"/>
      <c r="L29" s="287"/>
      <c r="M29" s="287"/>
      <c r="N29" s="287"/>
      <c r="O29" s="287"/>
      <c r="P29" s="287"/>
      <c r="Q29" s="267"/>
      <c r="T29" s="38"/>
    </row>
    <row r="30" spans="1:20" s="268" customFormat="1" ht="15" customHeight="1" x14ac:dyDescent="0.2">
      <c r="A30" s="108"/>
      <c r="B30" s="108"/>
      <c r="C30" s="339" t="s">
        <v>192</v>
      </c>
      <c r="D30" s="341" t="s">
        <v>182</v>
      </c>
      <c r="E30" s="287"/>
      <c r="F30" s="280"/>
      <c r="G30" s="287"/>
      <c r="H30" s="287"/>
      <c r="I30" s="287"/>
      <c r="J30" s="287"/>
      <c r="K30" s="287"/>
      <c r="L30" s="287"/>
      <c r="M30" s="287"/>
      <c r="N30" s="287"/>
      <c r="O30" s="287"/>
      <c r="P30" s="287"/>
      <c r="Q30" s="267"/>
      <c r="T30" s="38"/>
    </row>
    <row r="31" spans="1:20" s="268" customFormat="1" ht="15" customHeight="1" x14ac:dyDescent="0.2">
      <c r="A31" s="108"/>
      <c r="B31" s="108"/>
      <c r="C31" s="108"/>
      <c r="D31" s="332" t="s">
        <v>183</v>
      </c>
      <c r="E31" s="316">
        <f>E24</f>
        <v>0</v>
      </c>
      <c r="F31" s="280"/>
      <c r="G31" s="470" t="s">
        <v>179</v>
      </c>
      <c r="H31" s="470"/>
      <c r="I31" s="470"/>
      <c r="J31" s="273" t="s">
        <v>120</v>
      </c>
      <c r="L31" s="470" t="s">
        <v>179</v>
      </c>
      <c r="M31" s="470"/>
      <c r="N31" s="470"/>
      <c r="O31" s="273" t="s">
        <v>120</v>
      </c>
      <c r="P31" s="140"/>
      <c r="Q31" s="267"/>
      <c r="T31" s="38"/>
    </row>
    <row r="32" spans="1:20" s="268" customFormat="1" ht="15" customHeight="1" x14ac:dyDescent="0.2">
      <c r="A32" s="108"/>
      <c r="B32" s="108"/>
      <c r="C32" s="108"/>
      <c r="D32" s="333" t="s">
        <v>184</v>
      </c>
      <c r="E32" s="317">
        <f>SUMIF(F12:F23,1,G12:G23)</f>
        <v>0</v>
      </c>
      <c r="F32" s="280"/>
      <c r="G32" s="471"/>
      <c r="H32" s="472"/>
      <c r="I32" s="472"/>
      <c r="J32" s="473"/>
      <c r="K32" s="140"/>
      <c r="L32" s="471"/>
      <c r="M32" s="472"/>
      <c r="N32" s="472"/>
      <c r="O32" s="473"/>
      <c r="P32" s="140"/>
      <c r="Q32" s="267"/>
      <c r="T32" s="38"/>
    </row>
    <row r="33" spans="1:24" s="268" customFormat="1" ht="15" customHeight="1" x14ac:dyDescent="0.2">
      <c r="A33" s="108"/>
      <c r="B33" s="108"/>
      <c r="C33" s="297"/>
      <c r="D33" s="331" t="s">
        <v>186</v>
      </c>
      <c r="E33" s="373">
        <f>E31-E32</f>
        <v>0</v>
      </c>
      <c r="F33" s="280"/>
      <c r="G33" s="474"/>
      <c r="H33" s="475"/>
      <c r="I33" s="475"/>
      <c r="J33" s="476"/>
      <c r="K33" s="140"/>
      <c r="L33" s="474"/>
      <c r="M33" s="475"/>
      <c r="N33" s="475"/>
      <c r="O33" s="476"/>
      <c r="P33" s="140"/>
      <c r="Q33" s="267"/>
    </row>
    <row r="34" spans="1:24" ht="15" customHeight="1" x14ac:dyDescent="0.2">
      <c r="A34" s="110"/>
      <c r="B34" s="3"/>
      <c r="E34" s="270"/>
      <c r="F34" s="289"/>
      <c r="G34" s="474"/>
      <c r="H34" s="475"/>
      <c r="I34" s="475"/>
      <c r="J34" s="476"/>
      <c r="K34" s="140"/>
      <c r="L34" s="474"/>
      <c r="M34" s="475"/>
      <c r="N34" s="475"/>
      <c r="O34" s="476"/>
      <c r="P34" s="140"/>
      <c r="Q34" s="289"/>
      <c r="U34" s="140"/>
      <c r="V34" s="140"/>
      <c r="W34" s="140"/>
      <c r="X34" s="140"/>
    </row>
    <row r="35" spans="1:24" ht="15" customHeight="1" x14ac:dyDescent="0.2">
      <c r="A35" s="110"/>
      <c r="B35" s="3"/>
      <c r="C35" s="339" t="s">
        <v>194</v>
      </c>
      <c r="D35" s="331" t="s">
        <v>185</v>
      </c>
      <c r="E35" s="269"/>
      <c r="F35" s="289"/>
      <c r="G35" s="474"/>
      <c r="H35" s="475"/>
      <c r="I35" s="475"/>
      <c r="J35" s="476"/>
      <c r="K35" s="140"/>
      <c r="L35" s="474"/>
      <c r="M35" s="475"/>
      <c r="N35" s="475"/>
      <c r="O35" s="476"/>
      <c r="P35" s="140"/>
      <c r="Q35" s="140"/>
      <c r="U35" s="140"/>
      <c r="V35" s="140"/>
      <c r="W35" s="140"/>
      <c r="X35" s="140"/>
    </row>
    <row r="36" spans="1:24" ht="15" customHeight="1" x14ac:dyDescent="0.2">
      <c r="A36" s="110"/>
      <c r="B36" s="3"/>
      <c r="D36" s="303" t="s">
        <v>175</v>
      </c>
      <c r="E36" s="299"/>
      <c r="F36" s="289"/>
      <c r="G36" s="474"/>
      <c r="H36" s="475"/>
      <c r="I36" s="475"/>
      <c r="J36" s="476"/>
      <c r="K36" s="140"/>
      <c r="L36" s="474"/>
      <c r="M36" s="475"/>
      <c r="N36" s="475"/>
      <c r="O36" s="476"/>
      <c r="P36" s="140"/>
      <c r="Q36" s="289"/>
    </row>
    <row r="37" spans="1:24" ht="15" customHeight="1" x14ac:dyDescent="0.2">
      <c r="A37" s="110"/>
      <c r="B37" s="3"/>
      <c r="D37" s="304" t="s">
        <v>187</v>
      </c>
      <c r="E37" s="302"/>
      <c r="G37" s="474"/>
      <c r="H37" s="475"/>
      <c r="I37" s="475"/>
      <c r="J37" s="476"/>
      <c r="K37" s="140"/>
      <c r="L37" s="474"/>
      <c r="M37" s="475"/>
      <c r="N37" s="475"/>
      <c r="O37" s="476"/>
      <c r="P37" s="140"/>
      <c r="Q37" s="289"/>
    </row>
    <row r="38" spans="1:24" ht="15" customHeight="1" x14ac:dyDescent="0.2">
      <c r="A38" s="110"/>
      <c r="B38" s="3"/>
      <c r="D38" s="331" t="s">
        <v>186</v>
      </c>
      <c r="E38" s="373">
        <f>E36+E37</f>
        <v>0</v>
      </c>
      <c r="F38" s="289"/>
      <c r="G38" s="477"/>
      <c r="H38" s="478"/>
      <c r="I38" s="478"/>
      <c r="J38" s="479"/>
      <c r="K38" s="140"/>
      <c r="L38" s="477"/>
      <c r="M38" s="478"/>
      <c r="N38" s="478"/>
      <c r="O38" s="479"/>
      <c r="P38" s="140"/>
      <c r="Q38" s="289"/>
    </row>
    <row r="39" spans="1:24" ht="15" customHeight="1" x14ac:dyDescent="0.2">
      <c r="A39" s="110"/>
      <c r="B39" s="3"/>
      <c r="F39" s="289"/>
      <c r="G39" s="289"/>
      <c r="H39" s="140"/>
      <c r="I39" s="140"/>
      <c r="J39" s="140"/>
      <c r="K39" s="140"/>
      <c r="L39" s="140"/>
      <c r="M39" s="140"/>
      <c r="N39" s="140"/>
      <c r="O39" s="140"/>
      <c r="P39" s="140"/>
      <c r="Q39" s="289"/>
    </row>
    <row r="40" spans="1:24" ht="15" customHeight="1" x14ac:dyDescent="0.2">
      <c r="A40" s="110"/>
      <c r="B40" s="3"/>
      <c r="D40" s="298" t="str">
        <f>IF(E33=E38,"Agrees","Variation")</f>
        <v>Agrees</v>
      </c>
      <c r="E40" s="272">
        <f>E33-E38</f>
        <v>0</v>
      </c>
      <c r="F40" s="289"/>
      <c r="G40" s="470" t="s">
        <v>179</v>
      </c>
      <c r="H40" s="470"/>
      <c r="I40" s="470"/>
      <c r="J40" s="273" t="s">
        <v>120</v>
      </c>
      <c r="K40" s="140"/>
      <c r="L40" s="470" t="s">
        <v>179</v>
      </c>
      <c r="M40" s="470"/>
      <c r="N40" s="470"/>
      <c r="O40" s="273" t="s">
        <v>120</v>
      </c>
      <c r="P40" s="140"/>
      <c r="Q40" s="289"/>
    </row>
    <row r="41" spans="1:24" ht="15" customHeight="1" x14ac:dyDescent="0.2">
      <c r="A41" s="110"/>
      <c r="B41" s="3"/>
      <c r="C41" s="289"/>
      <c r="F41" s="289"/>
      <c r="G41" s="471"/>
      <c r="H41" s="472"/>
      <c r="I41" s="472"/>
      <c r="J41" s="473"/>
      <c r="K41" s="140"/>
      <c r="L41" s="471"/>
      <c r="M41" s="472"/>
      <c r="N41" s="472"/>
      <c r="O41" s="473"/>
      <c r="P41" s="140"/>
      <c r="Q41" s="289"/>
    </row>
    <row r="42" spans="1:24" ht="15" customHeight="1" x14ac:dyDescent="0.2">
      <c r="A42" s="110"/>
      <c r="B42" s="3"/>
      <c r="C42" s="340" t="s">
        <v>193</v>
      </c>
      <c r="D42" s="331" t="s">
        <v>195</v>
      </c>
      <c r="E42" s="270"/>
      <c r="F42" s="289"/>
      <c r="G42" s="474"/>
      <c r="H42" s="475"/>
      <c r="I42" s="475"/>
      <c r="J42" s="476"/>
      <c r="K42" s="140"/>
      <c r="L42" s="474"/>
      <c r="M42" s="475"/>
      <c r="N42" s="475"/>
      <c r="O42" s="476"/>
      <c r="P42" s="289"/>
      <c r="Q42" s="289"/>
    </row>
    <row r="43" spans="1:24" ht="15" customHeight="1" x14ac:dyDescent="0.2">
      <c r="A43" s="110"/>
      <c r="B43" s="3"/>
      <c r="C43" s="289"/>
      <c r="D43" s="305"/>
      <c r="E43" s="299"/>
      <c r="F43" s="289"/>
      <c r="G43" s="474"/>
      <c r="H43" s="475"/>
      <c r="I43" s="475"/>
      <c r="J43" s="476"/>
      <c r="K43" s="289"/>
      <c r="L43" s="474"/>
      <c r="M43" s="475"/>
      <c r="N43" s="475"/>
      <c r="O43" s="476"/>
      <c r="P43" s="289"/>
      <c r="Q43" s="289"/>
    </row>
    <row r="44" spans="1:24" ht="15" customHeight="1" x14ac:dyDescent="0.2">
      <c r="A44" s="110"/>
      <c r="B44" s="3"/>
      <c r="C44" s="289"/>
      <c r="D44" s="306"/>
      <c r="E44" s="300"/>
      <c r="F44" s="289"/>
      <c r="G44" s="474"/>
      <c r="H44" s="475"/>
      <c r="I44" s="475"/>
      <c r="J44" s="476"/>
      <c r="K44" s="289"/>
      <c r="L44" s="474"/>
      <c r="M44" s="475"/>
      <c r="N44" s="475"/>
      <c r="O44" s="476"/>
      <c r="P44" s="289"/>
      <c r="Q44" s="289"/>
    </row>
    <row r="45" spans="1:24" ht="15" customHeight="1" x14ac:dyDescent="0.2">
      <c r="A45" s="110"/>
      <c r="B45" s="3"/>
      <c r="C45" s="297"/>
      <c r="D45" s="306"/>
      <c r="E45" s="300"/>
      <c r="F45" s="289"/>
      <c r="G45" s="474"/>
      <c r="H45" s="475"/>
      <c r="I45" s="475"/>
      <c r="J45" s="476"/>
      <c r="K45" s="289"/>
      <c r="L45" s="474"/>
      <c r="M45" s="475"/>
      <c r="N45" s="475"/>
      <c r="O45" s="476"/>
      <c r="P45" s="289"/>
      <c r="Q45" s="289"/>
    </row>
    <row r="46" spans="1:24" ht="15" customHeight="1" x14ac:dyDescent="0.2">
      <c r="A46" s="110"/>
      <c r="B46" s="3"/>
      <c r="C46" s="289"/>
      <c r="D46" s="301"/>
      <c r="E46" s="271"/>
      <c r="F46" s="289"/>
      <c r="G46" s="474"/>
      <c r="H46" s="475"/>
      <c r="I46" s="475"/>
      <c r="J46" s="476"/>
      <c r="K46" s="289"/>
      <c r="L46" s="474"/>
      <c r="M46" s="475"/>
      <c r="N46" s="475"/>
      <c r="O46" s="476"/>
      <c r="P46" s="289"/>
      <c r="Q46" s="289"/>
    </row>
    <row r="47" spans="1:24" ht="15" customHeight="1" x14ac:dyDescent="0.2">
      <c r="A47" s="110"/>
      <c r="B47" s="3"/>
      <c r="C47" s="289"/>
      <c r="D47" s="266" t="s">
        <v>196</v>
      </c>
      <c r="E47" s="373">
        <f>SUM(E43:E46)</f>
        <v>0</v>
      </c>
      <c r="F47" s="289"/>
      <c r="G47" s="477"/>
      <c r="H47" s="478"/>
      <c r="I47" s="478"/>
      <c r="J47" s="479"/>
      <c r="K47" s="289"/>
      <c r="L47" s="477"/>
      <c r="M47" s="478"/>
      <c r="N47" s="478"/>
      <c r="O47" s="479"/>
      <c r="P47" s="289"/>
      <c r="Q47" s="289"/>
    </row>
    <row r="48" spans="1:24" ht="15" customHeight="1" x14ac:dyDescent="0.2">
      <c r="A48" s="110"/>
      <c r="B48" s="3"/>
      <c r="C48" s="289"/>
      <c r="F48" s="289"/>
      <c r="G48" s="37"/>
      <c r="H48" s="37"/>
      <c r="I48" s="37"/>
      <c r="J48" s="37"/>
      <c r="K48" s="37"/>
      <c r="L48" s="37"/>
      <c r="M48" s="37"/>
      <c r="N48" s="37"/>
      <c r="O48" s="37"/>
      <c r="P48" s="289"/>
      <c r="Q48" s="289"/>
    </row>
    <row r="49" spans="1:17" ht="15" customHeight="1" x14ac:dyDescent="0.2">
      <c r="A49" s="110"/>
      <c r="B49" s="3"/>
      <c r="C49" s="3"/>
      <c r="D49" s="454" t="str">
        <f>CONCATENATE("CALCULATE AMOUNTS OWING TO THE ATO AT ",TEXT(P5,"DD ") &amp; UPPER(TEXT(P5,"MMMM")) &amp; TEXT(P5," YYYY"))</f>
        <v>CALCULATE AMOUNTS OWING TO THE ATO AT 30 JUNE 2025</v>
      </c>
      <c r="E49" s="454"/>
      <c r="F49" s="454"/>
      <c r="G49" s="454"/>
      <c r="H49" s="454"/>
      <c r="I49" s="454"/>
      <c r="J49" s="454"/>
      <c r="K49" s="454"/>
      <c r="L49" s="454"/>
      <c r="M49" s="454"/>
      <c r="N49" s="454"/>
      <c r="O49" s="454"/>
      <c r="P49" s="454"/>
      <c r="Q49" s="15"/>
    </row>
    <row r="50" spans="1:17" ht="20.100000000000001" customHeight="1" x14ac:dyDescent="0.2">
      <c r="A50" s="110"/>
      <c r="B50" s="3"/>
      <c r="C50" s="3"/>
      <c r="D50" s="290"/>
      <c r="E50" s="290"/>
      <c r="F50" s="290"/>
      <c r="G50" s="290"/>
      <c r="H50" s="290"/>
      <c r="I50" s="290"/>
      <c r="J50" s="290"/>
      <c r="K50" s="290"/>
      <c r="L50" s="290"/>
      <c r="M50" s="290"/>
      <c r="N50" s="290"/>
      <c r="O50" s="290"/>
      <c r="P50" s="290"/>
      <c r="Q50" s="15"/>
    </row>
    <row r="51" spans="1:17" ht="12.95" customHeight="1" x14ac:dyDescent="0.2">
      <c r="A51" s="110"/>
      <c r="B51" s="3"/>
      <c r="C51" s="3"/>
      <c r="D51" s="3"/>
      <c r="E51" s="3"/>
      <c r="F51" s="3"/>
      <c r="G51" s="15"/>
      <c r="H51" s="425"/>
      <c r="I51" s="425"/>
      <c r="J51" s="425"/>
      <c r="K51" s="426" t="s">
        <v>2</v>
      </c>
      <c r="L51" s="426" t="s">
        <v>2</v>
      </c>
      <c r="M51" s="426" t="s">
        <v>3</v>
      </c>
      <c r="N51" s="426" t="s">
        <v>282</v>
      </c>
      <c r="O51" s="426" t="s">
        <v>243</v>
      </c>
      <c r="P51" s="425"/>
      <c r="Q51" s="15"/>
    </row>
    <row r="52" spans="1:17" ht="12.95" customHeight="1" x14ac:dyDescent="0.2">
      <c r="A52" s="110"/>
      <c r="B52" s="3"/>
      <c r="C52" s="3"/>
      <c r="D52" s="3"/>
      <c r="E52" s="3"/>
      <c r="F52" s="3"/>
      <c r="G52" s="3"/>
      <c r="H52" s="419" t="s">
        <v>1</v>
      </c>
      <c r="I52" s="419" t="s">
        <v>283</v>
      </c>
      <c r="J52" s="419" t="s">
        <v>284</v>
      </c>
      <c r="K52" s="419" t="s">
        <v>285</v>
      </c>
      <c r="L52" s="419" t="s">
        <v>286</v>
      </c>
      <c r="M52" s="419" t="s">
        <v>286</v>
      </c>
      <c r="N52" s="419" t="s">
        <v>287</v>
      </c>
      <c r="O52" s="419" t="str">
        <f>$O$11</f>
        <v>Select</v>
      </c>
      <c r="P52" s="419" t="s">
        <v>288</v>
      </c>
      <c r="Q52" s="15"/>
    </row>
    <row r="53" spans="1:17" ht="15" customHeight="1" x14ac:dyDescent="0.2">
      <c r="A53" s="110"/>
      <c r="B53" s="3"/>
      <c r="C53" s="3"/>
      <c r="D53" s="469" t="s">
        <v>67</v>
      </c>
      <c r="E53" s="469"/>
      <c r="F53" s="469"/>
      <c r="G53" s="469"/>
      <c r="H53" s="20"/>
      <c r="I53" s="3"/>
      <c r="J53" s="3"/>
      <c r="K53" s="3"/>
      <c r="L53" s="3"/>
      <c r="M53" s="15"/>
      <c r="N53" s="15"/>
      <c r="O53" s="15"/>
      <c r="P53" s="15"/>
      <c r="Q53" s="15"/>
    </row>
    <row r="54" spans="1:17" ht="15" customHeight="1" x14ac:dyDescent="0.2">
      <c r="A54" s="110"/>
      <c r="B54" s="3"/>
      <c r="C54" s="3"/>
      <c r="D54" s="434" t="s">
        <v>62</v>
      </c>
      <c r="E54" s="435"/>
      <c r="F54" s="435"/>
      <c r="G54" s="436"/>
      <c r="H54" s="148"/>
      <c r="I54" s="158"/>
      <c r="J54" s="152"/>
      <c r="K54" s="152"/>
      <c r="L54" s="152"/>
      <c r="M54" s="152"/>
      <c r="N54" s="152"/>
      <c r="O54" s="150"/>
      <c r="P54" s="360">
        <f>SUM(H54:O54)</f>
        <v>0</v>
      </c>
      <c r="Q54" s="15"/>
    </row>
    <row r="55" spans="1:17" ht="15" customHeight="1" x14ac:dyDescent="0.2">
      <c r="A55" s="110"/>
      <c r="B55" s="3"/>
      <c r="C55" s="3"/>
      <c r="D55" s="480" t="s">
        <v>65</v>
      </c>
      <c r="E55" s="481"/>
      <c r="F55" s="481"/>
      <c r="G55" s="482"/>
      <c r="H55" s="159"/>
      <c r="I55" s="160"/>
      <c r="J55" s="157"/>
      <c r="K55" s="157"/>
      <c r="L55" s="157"/>
      <c r="M55" s="157"/>
      <c r="N55" s="157"/>
      <c r="O55" s="155"/>
      <c r="P55" s="374">
        <f>SUM(H55:O55)</f>
        <v>0</v>
      </c>
      <c r="Q55" s="15"/>
    </row>
    <row r="56" spans="1:17" ht="15" customHeight="1" x14ac:dyDescent="0.2">
      <c r="A56" s="110"/>
      <c r="B56" s="3"/>
      <c r="C56" s="3"/>
      <c r="D56" s="483" t="str">
        <f>CONCATENATE("Prior Year Debts/(Refunds) at ",TEXT(P5,"dd mmm"))</f>
        <v>Prior Year Debts/(Refunds) at 30 Jun</v>
      </c>
      <c r="E56" s="484"/>
      <c r="F56" s="484"/>
      <c r="G56" s="485"/>
      <c r="H56" s="321">
        <f t="shared" ref="H56:P56" si="4">H54-H55</f>
        <v>0</v>
      </c>
      <c r="I56" s="318">
        <f t="shared" si="4"/>
        <v>0</v>
      </c>
      <c r="J56" s="319">
        <f t="shared" si="4"/>
        <v>0</v>
      </c>
      <c r="K56" s="319">
        <f t="shared" si="4"/>
        <v>0</v>
      </c>
      <c r="L56" s="319">
        <f t="shared" si="4"/>
        <v>0</v>
      </c>
      <c r="M56" s="319">
        <f t="shared" si="4"/>
        <v>0</v>
      </c>
      <c r="N56" s="319">
        <f t="shared" si="4"/>
        <v>0</v>
      </c>
      <c r="O56" s="182">
        <f t="shared" si="4"/>
        <v>0</v>
      </c>
      <c r="P56" s="360">
        <f t="shared" si="4"/>
        <v>0</v>
      </c>
      <c r="Q56" s="15"/>
    </row>
    <row r="57" spans="1:17" ht="15" customHeight="1" x14ac:dyDescent="0.2">
      <c r="A57" s="110"/>
      <c r="B57" s="3"/>
      <c r="C57" s="3"/>
      <c r="D57" s="486" t="s">
        <v>64</v>
      </c>
      <c r="E57" s="487"/>
      <c r="F57" s="487"/>
      <c r="G57" s="488"/>
      <c r="H57" s="184">
        <f>I24</f>
        <v>0</v>
      </c>
      <c r="I57" s="153"/>
      <c r="J57" s="153"/>
      <c r="K57" s="320">
        <f>K24</f>
        <v>0</v>
      </c>
      <c r="L57" s="320">
        <f>L24</f>
        <v>0</v>
      </c>
      <c r="M57" s="320">
        <f>M24</f>
        <v>0</v>
      </c>
      <c r="N57" s="320">
        <f>N24</f>
        <v>0</v>
      </c>
      <c r="O57" s="183">
        <f>O24</f>
        <v>0</v>
      </c>
      <c r="P57" s="375">
        <f>H57+I57+J57+K57+L57+M57+N57+O57</f>
        <v>0</v>
      </c>
      <c r="Q57" s="15"/>
    </row>
    <row r="58" spans="1:17" ht="15" customHeight="1" x14ac:dyDescent="0.2">
      <c r="A58" s="322" t="str">
        <f>IF(OR(H58&lt;&gt;0,I58&lt;&gt;0,J58&lt;&gt;0,K58&lt;&gt;0,L58&lt;&gt;0,M58&lt;&gt;0,N58&lt;&gt;0,O58&lt;&gt;0,P58&lt;&gt;0),0,"blank")</f>
        <v>blank</v>
      </c>
      <c r="B58" s="3"/>
      <c r="C58" s="3"/>
      <c r="D58" s="486" t="s">
        <v>56</v>
      </c>
      <c r="E58" s="487"/>
      <c r="F58" s="487"/>
      <c r="G58" s="488"/>
      <c r="H58" s="161"/>
      <c r="I58" s="162"/>
      <c r="J58" s="153"/>
      <c r="K58" s="153"/>
      <c r="L58" s="153"/>
      <c r="M58" s="153"/>
      <c r="N58" s="153"/>
      <c r="O58" s="151"/>
      <c r="P58" s="375">
        <f t="shared" ref="P58:P63" si="5">H58+I58+J58+K58+L58+M58+N58+O58</f>
        <v>0</v>
      </c>
      <c r="Q58" s="15"/>
    </row>
    <row r="59" spans="1:17" ht="15" customHeight="1" x14ac:dyDescent="0.2">
      <c r="A59" s="322" t="str">
        <f t="shared" ref="A59:A63" si="6">IF(OR(H59&lt;&gt;0,I59&lt;&gt;0,J59&lt;&gt;0,K59&lt;&gt;0,L59&lt;&gt;0,M59&lt;&gt;0,N59&lt;&gt;0,O59&lt;&gt;0,P59&lt;&gt;0),0,"blank")</f>
        <v>blank</v>
      </c>
      <c r="B59" s="3"/>
      <c r="C59" s="3"/>
      <c r="D59" s="431"/>
      <c r="E59" s="432"/>
      <c r="F59" s="432"/>
      <c r="G59" s="433"/>
      <c r="H59" s="149"/>
      <c r="I59" s="162"/>
      <c r="J59" s="153"/>
      <c r="K59" s="153"/>
      <c r="L59" s="153"/>
      <c r="M59" s="153"/>
      <c r="N59" s="153"/>
      <c r="O59" s="151"/>
      <c r="P59" s="375">
        <f t="shared" si="5"/>
        <v>0</v>
      </c>
      <c r="Q59" s="15"/>
    </row>
    <row r="60" spans="1:17" ht="15" customHeight="1" x14ac:dyDescent="0.2">
      <c r="A60" s="322" t="str">
        <f t="shared" si="6"/>
        <v>blank</v>
      </c>
      <c r="B60" s="3"/>
      <c r="C60" s="3"/>
      <c r="D60" s="431"/>
      <c r="E60" s="432"/>
      <c r="F60" s="432"/>
      <c r="G60" s="433"/>
      <c r="H60" s="149"/>
      <c r="I60" s="162"/>
      <c r="J60" s="153"/>
      <c r="K60" s="153"/>
      <c r="L60" s="153"/>
      <c r="M60" s="153"/>
      <c r="N60" s="153"/>
      <c r="O60" s="151"/>
      <c r="P60" s="375">
        <f t="shared" si="5"/>
        <v>0</v>
      </c>
      <c r="Q60" s="15"/>
    </row>
    <row r="61" spans="1:17" ht="15" customHeight="1" x14ac:dyDescent="0.2">
      <c r="A61" s="322" t="str">
        <f t="shared" si="6"/>
        <v>blank</v>
      </c>
      <c r="B61" s="3"/>
      <c r="C61" s="3"/>
      <c r="D61" s="449"/>
      <c r="E61" s="450"/>
      <c r="F61" s="450"/>
      <c r="G61" s="451"/>
      <c r="H61" s="149"/>
      <c r="I61" s="162"/>
      <c r="J61" s="153"/>
      <c r="K61" s="153"/>
      <c r="L61" s="153"/>
      <c r="M61" s="153"/>
      <c r="N61" s="153"/>
      <c r="O61" s="151"/>
      <c r="P61" s="375">
        <f t="shared" si="5"/>
        <v>0</v>
      </c>
      <c r="Q61" s="15"/>
    </row>
    <row r="62" spans="1:17" ht="15" customHeight="1" x14ac:dyDescent="0.2">
      <c r="A62" s="322" t="str">
        <f t="shared" si="6"/>
        <v>blank</v>
      </c>
      <c r="B62" s="3"/>
      <c r="C62" s="3"/>
      <c r="D62" s="442"/>
      <c r="E62" s="443"/>
      <c r="F62" s="443"/>
      <c r="G62" s="444"/>
      <c r="H62" s="149"/>
      <c r="I62" s="162"/>
      <c r="J62" s="153"/>
      <c r="K62" s="153"/>
      <c r="L62" s="153"/>
      <c r="M62" s="153"/>
      <c r="N62" s="153"/>
      <c r="O62" s="151"/>
      <c r="P62" s="375">
        <f t="shared" si="5"/>
        <v>0</v>
      </c>
      <c r="Q62" s="15"/>
    </row>
    <row r="63" spans="1:17" ht="15" customHeight="1" x14ac:dyDescent="0.2">
      <c r="A63" s="322" t="str">
        <f t="shared" si="6"/>
        <v>blank</v>
      </c>
      <c r="B63" s="3"/>
      <c r="C63" s="3"/>
      <c r="D63" s="445"/>
      <c r="E63" s="446"/>
      <c r="F63" s="446"/>
      <c r="G63" s="447"/>
      <c r="H63" s="154"/>
      <c r="I63" s="160"/>
      <c r="J63" s="157"/>
      <c r="K63" s="157"/>
      <c r="L63" s="157"/>
      <c r="M63" s="157"/>
      <c r="N63" s="157"/>
      <c r="O63" s="155"/>
      <c r="P63" s="374">
        <f t="shared" si="5"/>
        <v>0</v>
      </c>
      <c r="Q63" s="15"/>
    </row>
    <row r="64" spans="1:17" ht="15" customHeight="1" x14ac:dyDescent="0.2">
      <c r="A64" s="110"/>
      <c r="B64" s="3"/>
      <c r="C64" s="3"/>
      <c r="D64" s="448" t="s">
        <v>59</v>
      </c>
      <c r="E64" s="448"/>
      <c r="F64" s="448"/>
      <c r="G64" s="448"/>
      <c r="H64" s="352">
        <f t="shared" ref="H64:P64" si="7">SUM(H56:H63)</f>
        <v>0</v>
      </c>
      <c r="I64" s="353">
        <f t="shared" si="7"/>
        <v>0</v>
      </c>
      <c r="J64" s="353">
        <f t="shared" si="7"/>
        <v>0</v>
      </c>
      <c r="K64" s="353">
        <f t="shared" si="7"/>
        <v>0</v>
      </c>
      <c r="L64" s="353">
        <f t="shared" si="7"/>
        <v>0</v>
      </c>
      <c r="M64" s="353">
        <f t="shared" si="7"/>
        <v>0</v>
      </c>
      <c r="N64" s="353">
        <f t="shared" si="7"/>
        <v>0</v>
      </c>
      <c r="O64" s="359">
        <f t="shared" si="7"/>
        <v>0</v>
      </c>
      <c r="P64" s="361">
        <f t="shared" si="7"/>
        <v>0</v>
      </c>
      <c r="Q64" s="15"/>
    </row>
    <row r="65" spans="1:17" ht="15" customHeight="1" x14ac:dyDescent="0.2">
      <c r="A65" s="110"/>
      <c r="B65" s="3"/>
      <c r="C65" s="3"/>
      <c r="D65" s="22"/>
      <c r="E65" s="22"/>
      <c r="F65" s="22"/>
      <c r="G65" s="22"/>
      <c r="H65" s="22"/>
      <c r="I65" s="21"/>
      <c r="J65" s="21"/>
      <c r="K65" s="21"/>
      <c r="L65" s="21"/>
      <c r="M65" s="21"/>
      <c r="N65" s="21"/>
      <c r="O65" s="21"/>
      <c r="P65" s="19"/>
      <c r="Q65" s="15"/>
    </row>
    <row r="66" spans="1:17" ht="15" customHeight="1" x14ac:dyDescent="0.2">
      <c r="A66" s="110"/>
      <c r="B66" s="3"/>
      <c r="C66" s="3"/>
      <c r="D66" s="440" t="s">
        <v>63</v>
      </c>
      <c r="E66" s="440"/>
      <c r="F66" s="440"/>
      <c r="G66" s="440"/>
      <c r="H66" s="22"/>
      <c r="I66" s="15"/>
      <c r="J66" s="15"/>
      <c r="K66" s="15"/>
      <c r="L66" s="15"/>
      <c r="M66" s="15"/>
      <c r="N66" s="15"/>
      <c r="O66" s="15"/>
      <c r="P66" s="19"/>
      <c r="Q66" s="15"/>
    </row>
    <row r="67" spans="1:17" ht="15" customHeight="1" x14ac:dyDescent="0.2">
      <c r="A67" s="110"/>
      <c r="B67" s="3"/>
      <c r="C67" s="3"/>
      <c r="D67" s="434" t="s">
        <v>43</v>
      </c>
      <c r="E67" s="435"/>
      <c r="F67" s="435"/>
      <c r="G67" s="436"/>
      <c r="H67" s="293"/>
      <c r="I67" s="158"/>
      <c r="J67" s="294"/>
      <c r="K67" s="294"/>
      <c r="L67" s="294"/>
      <c r="M67" s="294"/>
      <c r="N67" s="294"/>
      <c r="O67" s="295"/>
      <c r="P67" s="360">
        <f>I67</f>
        <v>0</v>
      </c>
      <c r="Q67" s="15"/>
    </row>
    <row r="68" spans="1:17" ht="15" customHeight="1" x14ac:dyDescent="0.2">
      <c r="A68" s="322" t="str">
        <f>IF(OR(H68&lt;&gt;0,I68&lt;&gt;0,J68&lt;&gt;0,K68&lt;&gt;0,L68&lt;&gt;0,M68&lt;&gt;0,N68&lt;&gt;0,O68&lt;&gt;0,P68&lt;&gt;0),0,"blank")</f>
        <v>blank</v>
      </c>
      <c r="B68" s="3"/>
      <c r="C68" s="3"/>
      <c r="D68" s="437" t="s">
        <v>57</v>
      </c>
      <c r="E68" s="438"/>
      <c r="F68" s="438"/>
      <c r="G68" s="439"/>
      <c r="H68" s="184">
        <f>SUMIF($Q$12:$Q$23,1,I12:I23)</f>
        <v>0</v>
      </c>
      <c r="I68" s="166"/>
      <c r="J68" s="166"/>
      <c r="K68" s="320">
        <f>SUMIF($Q$12:$Q$23,1,K12:K23)</f>
        <v>0</v>
      </c>
      <c r="L68" s="320">
        <f>SUMIF($Q$12:$Q$23,1,L12:L23)</f>
        <v>0</v>
      </c>
      <c r="M68" s="320">
        <f>SUMIF($Q$12:$Q$23,1,M12:M23)</f>
        <v>0</v>
      </c>
      <c r="N68" s="320">
        <f>SUMIF($Q$12:$Q$23,1,N12:N23)</f>
        <v>0</v>
      </c>
      <c r="O68" s="183">
        <f>SUMIF($Q$12:$Q$23,1,O12:O23)</f>
        <v>0</v>
      </c>
      <c r="P68" s="375">
        <f>SUM(H68:O68)</f>
        <v>0</v>
      </c>
      <c r="Q68" s="15"/>
    </row>
    <row r="69" spans="1:17" ht="15" customHeight="1" x14ac:dyDescent="0.2">
      <c r="A69" s="110"/>
      <c r="B69" s="3"/>
      <c r="C69" s="3"/>
      <c r="D69" s="494" t="s">
        <v>74</v>
      </c>
      <c r="E69" s="495"/>
      <c r="F69" s="496"/>
      <c r="G69" s="334" t="s">
        <v>73</v>
      </c>
      <c r="H69" s="291"/>
      <c r="I69" s="166"/>
      <c r="J69" s="166"/>
      <c r="K69" s="166"/>
      <c r="L69" s="166"/>
      <c r="M69" s="166"/>
      <c r="N69" s="166"/>
      <c r="O69" s="292"/>
      <c r="P69" s="296"/>
      <c r="Q69" s="15"/>
    </row>
    <row r="70" spans="1:17" ht="15" customHeight="1" x14ac:dyDescent="0.2">
      <c r="A70" s="322" t="str">
        <f>IF(OR(H70&lt;&gt;0,I70&lt;&gt;0,J70&lt;&gt;0,K70&lt;&gt;0,L70&lt;&gt;0,M70&lt;&gt;0,N70&lt;&gt;0,O70&lt;&gt;0,P70&lt;&gt;0),0,"blank")</f>
        <v>blank</v>
      </c>
      <c r="B70" s="3"/>
      <c r="C70" s="3"/>
      <c r="D70" s="497"/>
      <c r="E70" s="498"/>
      <c r="F70" s="499"/>
      <c r="G70" s="163"/>
      <c r="H70" s="149"/>
      <c r="I70" s="162"/>
      <c r="J70" s="153"/>
      <c r="K70" s="153"/>
      <c r="L70" s="153"/>
      <c r="M70" s="153"/>
      <c r="N70" s="153"/>
      <c r="O70" s="151"/>
      <c r="P70" s="375">
        <f t="shared" ref="P70:P92" si="8">SUM(H70:O70)</f>
        <v>0</v>
      </c>
      <c r="Q70" s="15"/>
    </row>
    <row r="71" spans="1:17" ht="15" customHeight="1" x14ac:dyDescent="0.2">
      <c r="A71" s="322" t="str">
        <f t="shared" ref="A71:A90" si="9">IF(OR(H71&lt;&gt;0,I71&lt;&gt;0,J71&lt;&gt;0,K71&lt;&gt;0,L71&lt;&gt;0,M71&lt;&gt;0,N71&lt;&gt;0,O71&lt;&gt;0,P71&lt;&gt;0),0,"blank")</f>
        <v>blank</v>
      </c>
      <c r="B71" s="3"/>
      <c r="C71" s="3"/>
      <c r="D71" s="452"/>
      <c r="E71" s="450"/>
      <c r="F71" s="453"/>
      <c r="G71" s="164"/>
      <c r="H71" s="149"/>
      <c r="I71" s="162"/>
      <c r="J71" s="153"/>
      <c r="K71" s="153"/>
      <c r="L71" s="153"/>
      <c r="M71" s="153"/>
      <c r="N71" s="153"/>
      <c r="O71" s="151"/>
      <c r="P71" s="375">
        <f t="shared" si="8"/>
        <v>0</v>
      </c>
      <c r="Q71" s="15"/>
    </row>
    <row r="72" spans="1:17" ht="15" customHeight="1" x14ac:dyDescent="0.2">
      <c r="A72" s="322" t="str">
        <f t="shared" si="9"/>
        <v>blank</v>
      </c>
      <c r="B72" s="3"/>
      <c r="C72" s="3"/>
      <c r="D72" s="452"/>
      <c r="E72" s="450"/>
      <c r="F72" s="453"/>
      <c r="G72" s="164"/>
      <c r="H72" s="149"/>
      <c r="I72" s="162"/>
      <c r="J72" s="153"/>
      <c r="K72" s="153"/>
      <c r="L72" s="153"/>
      <c r="M72" s="153"/>
      <c r="N72" s="153"/>
      <c r="O72" s="151"/>
      <c r="P72" s="375">
        <f t="shared" si="8"/>
        <v>0</v>
      </c>
      <c r="Q72" s="15"/>
    </row>
    <row r="73" spans="1:17" ht="15" customHeight="1" x14ac:dyDescent="0.2">
      <c r="A73" s="322" t="str">
        <f t="shared" si="9"/>
        <v>blank</v>
      </c>
      <c r="B73" s="3"/>
      <c r="C73" s="3"/>
      <c r="D73" s="452"/>
      <c r="E73" s="450"/>
      <c r="F73" s="453"/>
      <c r="G73" s="164"/>
      <c r="H73" s="149"/>
      <c r="I73" s="162"/>
      <c r="J73" s="153"/>
      <c r="K73" s="153"/>
      <c r="L73" s="153"/>
      <c r="M73" s="153"/>
      <c r="N73" s="153"/>
      <c r="O73" s="151"/>
      <c r="P73" s="375">
        <f t="shared" si="8"/>
        <v>0</v>
      </c>
      <c r="Q73" s="15"/>
    </row>
    <row r="74" spans="1:17" ht="15" customHeight="1" x14ac:dyDescent="0.2">
      <c r="A74" s="322" t="str">
        <f t="shared" si="9"/>
        <v>blank</v>
      </c>
      <c r="B74" s="3"/>
      <c r="C74" s="3"/>
      <c r="D74" s="452"/>
      <c r="E74" s="450"/>
      <c r="F74" s="453"/>
      <c r="G74" s="164"/>
      <c r="H74" s="149"/>
      <c r="I74" s="162"/>
      <c r="J74" s="153"/>
      <c r="K74" s="153"/>
      <c r="L74" s="153"/>
      <c r="M74" s="153"/>
      <c r="N74" s="153"/>
      <c r="O74" s="151"/>
      <c r="P74" s="375">
        <f t="shared" si="8"/>
        <v>0</v>
      </c>
      <c r="Q74" s="15"/>
    </row>
    <row r="75" spans="1:17" ht="15" customHeight="1" x14ac:dyDescent="0.2">
      <c r="A75" s="322" t="str">
        <f t="shared" si="9"/>
        <v>blank</v>
      </c>
      <c r="B75" s="3"/>
      <c r="C75" s="3"/>
      <c r="D75" s="452"/>
      <c r="E75" s="450"/>
      <c r="F75" s="453"/>
      <c r="G75" s="164"/>
      <c r="H75" s="149"/>
      <c r="I75" s="162"/>
      <c r="J75" s="153"/>
      <c r="K75" s="153"/>
      <c r="L75" s="153"/>
      <c r="M75" s="153"/>
      <c r="N75" s="153"/>
      <c r="O75" s="151"/>
      <c r="P75" s="375">
        <f t="shared" si="8"/>
        <v>0</v>
      </c>
      <c r="Q75" s="15"/>
    </row>
    <row r="76" spans="1:17" ht="15" customHeight="1" x14ac:dyDescent="0.2">
      <c r="A76" s="322" t="str">
        <f t="shared" si="9"/>
        <v>blank</v>
      </c>
      <c r="B76" s="3"/>
      <c r="C76" s="3"/>
      <c r="D76" s="452"/>
      <c r="E76" s="450"/>
      <c r="F76" s="453"/>
      <c r="G76" s="164"/>
      <c r="H76" s="149"/>
      <c r="I76" s="162"/>
      <c r="J76" s="153"/>
      <c r="K76" s="153"/>
      <c r="L76" s="153"/>
      <c r="M76" s="153"/>
      <c r="N76" s="153"/>
      <c r="O76" s="151"/>
      <c r="P76" s="375">
        <f t="shared" si="8"/>
        <v>0</v>
      </c>
      <c r="Q76" s="15"/>
    </row>
    <row r="77" spans="1:17" ht="15" customHeight="1" x14ac:dyDescent="0.2">
      <c r="A77" s="322" t="str">
        <f t="shared" si="9"/>
        <v>blank</v>
      </c>
      <c r="B77" s="3"/>
      <c r="C77" s="3"/>
      <c r="D77" s="452"/>
      <c r="E77" s="450"/>
      <c r="F77" s="453"/>
      <c r="G77" s="164"/>
      <c r="H77" s="149"/>
      <c r="I77" s="162"/>
      <c r="J77" s="153"/>
      <c r="K77" s="153"/>
      <c r="L77" s="153"/>
      <c r="M77" s="153"/>
      <c r="N77" s="153"/>
      <c r="O77" s="151"/>
      <c r="P77" s="375">
        <f t="shared" si="8"/>
        <v>0</v>
      </c>
      <c r="Q77" s="15"/>
    </row>
    <row r="78" spans="1:17" ht="15" customHeight="1" x14ac:dyDescent="0.2">
      <c r="A78" s="322" t="str">
        <f t="shared" si="9"/>
        <v>blank</v>
      </c>
      <c r="B78" s="3"/>
      <c r="C78" s="3"/>
      <c r="D78" s="452"/>
      <c r="E78" s="450"/>
      <c r="F78" s="453"/>
      <c r="G78" s="164"/>
      <c r="H78" s="149"/>
      <c r="I78" s="162"/>
      <c r="J78" s="153"/>
      <c r="K78" s="153"/>
      <c r="L78" s="153"/>
      <c r="M78" s="153"/>
      <c r="N78" s="153"/>
      <c r="O78" s="151"/>
      <c r="P78" s="375">
        <f t="shared" si="8"/>
        <v>0</v>
      </c>
      <c r="Q78" s="15"/>
    </row>
    <row r="79" spans="1:17" ht="15" customHeight="1" x14ac:dyDescent="0.2">
      <c r="A79" s="322" t="str">
        <f t="shared" si="9"/>
        <v>blank</v>
      </c>
      <c r="B79" s="3"/>
      <c r="C79" s="3"/>
      <c r="D79" s="452"/>
      <c r="E79" s="450"/>
      <c r="F79" s="453"/>
      <c r="G79" s="164"/>
      <c r="H79" s="149"/>
      <c r="I79" s="162"/>
      <c r="J79" s="153"/>
      <c r="K79" s="153"/>
      <c r="L79" s="153"/>
      <c r="M79" s="153"/>
      <c r="N79" s="153"/>
      <c r="O79" s="151"/>
      <c r="P79" s="375">
        <f t="shared" si="8"/>
        <v>0</v>
      </c>
      <c r="Q79" s="15"/>
    </row>
    <row r="80" spans="1:17" ht="15" customHeight="1" x14ac:dyDescent="0.2">
      <c r="A80" s="322" t="str">
        <f t="shared" si="9"/>
        <v>blank</v>
      </c>
      <c r="B80" s="3"/>
      <c r="C80" s="3"/>
      <c r="D80" s="452"/>
      <c r="E80" s="450"/>
      <c r="F80" s="453"/>
      <c r="G80" s="164"/>
      <c r="H80" s="149"/>
      <c r="I80" s="162"/>
      <c r="J80" s="153"/>
      <c r="K80" s="153"/>
      <c r="L80" s="153"/>
      <c r="M80" s="153"/>
      <c r="N80" s="153"/>
      <c r="O80" s="151"/>
      <c r="P80" s="375">
        <f t="shared" si="8"/>
        <v>0</v>
      </c>
      <c r="Q80" s="15"/>
    </row>
    <row r="81" spans="1:17" ht="15" customHeight="1" x14ac:dyDescent="0.2">
      <c r="A81" s="322" t="str">
        <f t="shared" si="9"/>
        <v>blank</v>
      </c>
      <c r="B81" s="3"/>
      <c r="C81" s="3"/>
      <c r="D81" s="452"/>
      <c r="E81" s="450"/>
      <c r="F81" s="453"/>
      <c r="G81" s="164"/>
      <c r="H81" s="149"/>
      <c r="I81" s="162"/>
      <c r="J81" s="153"/>
      <c r="K81" s="153"/>
      <c r="L81" s="153"/>
      <c r="M81" s="153"/>
      <c r="N81" s="153"/>
      <c r="O81" s="151"/>
      <c r="P81" s="375">
        <f t="shared" si="8"/>
        <v>0</v>
      </c>
      <c r="Q81" s="15"/>
    </row>
    <row r="82" spans="1:17" ht="15" customHeight="1" x14ac:dyDescent="0.2">
      <c r="A82" s="322" t="str">
        <f t="shared" si="9"/>
        <v>blank</v>
      </c>
      <c r="B82" s="3"/>
      <c r="C82" s="3"/>
      <c r="D82" s="452"/>
      <c r="E82" s="450"/>
      <c r="F82" s="453"/>
      <c r="G82" s="164"/>
      <c r="H82" s="149"/>
      <c r="I82" s="162"/>
      <c r="J82" s="153"/>
      <c r="K82" s="153"/>
      <c r="L82" s="153"/>
      <c r="M82" s="153"/>
      <c r="N82" s="153"/>
      <c r="O82" s="151"/>
      <c r="P82" s="375">
        <f t="shared" si="8"/>
        <v>0</v>
      </c>
      <c r="Q82" s="15"/>
    </row>
    <row r="83" spans="1:17" ht="15" customHeight="1" x14ac:dyDescent="0.2">
      <c r="A83" s="322" t="str">
        <f t="shared" si="9"/>
        <v>blank</v>
      </c>
      <c r="B83" s="3"/>
      <c r="C83" s="3"/>
      <c r="D83" s="452"/>
      <c r="E83" s="450"/>
      <c r="F83" s="453"/>
      <c r="G83" s="164"/>
      <c r="H83" s="149"/>
      <c r="I83" s="162"/>
      <c r="J83" s="153"/>
      <c r="K83" s="153"/>
      <c r="L83" s="153"/>
      <c r="M83" s="153"/>
      <c r="N83" s="153"/>
      <c r="O83" s="151"/>
      <c r="P83" s="375">
        <f t="shared" si="8"/>
        <v>0</v>
      </c>
      <c r="Q83" s="15"/>
    </row>
    <row r="84" spans="1:17" ht="15" customHeight="1" x14ac:dyDescent="0.2">
      <c r="A84" s="322" t="str">
        <f t="shared" si="9"/>
        <v>blank</v>
      </c>
      <c r="B84" s="3"/>
      <c r="C84" s="3"/>
      <c r="D84" s="452"/>
      <c r="E84" s="450"/>
      <c r="F84" s="453"/>
      <c r="G84" s="164"/>
      <c r="H84" s="149"/>
      <c r="I84" s="162"/>
      <c r="J84" s="153"/>
      <c r="K84" s="153"/>
      <c r="L84" s="153"/>
      <c r="M84" s="153"/>
      <c r="N84" s="153"/>
      <c r="O84" s="151"/>
      <c r="P84" s="375">
        <f t="shared" si="8"/>
        <v>0</v>
      </c>
      <c r="Q84" s="15"/>
    </row>
    <row r="85" spans="1:17" ht="15" customHeight="1" x14ac:dyDescent="0.2">
      <c r="A85" s="322" t="str">
        <f t="shared" si="9"/>
        <v>blank</v>
      </c>
      <c r="B85" s="3"/>
      <c r="C85" s="3"/>
      <c r="D85" s="452"/>
      <c r="E85" s="450"/>
      <c r="F85" s="453"/>
      <c r="G85" s="164"/>
      <c r="H85" s="149"/>
      <c r="I85" s="162"/>
      <c r="J85" s="153"/>
      <c r="K85" s="153"/>
      <c r="L85" s="153"/>
      <c r="M85" s="153"/>
      <c r="N85" s="153"/>
      <c r="O85" s="151"/>
      <c r="P85" s="375">
        <f t="shared" si="8"/>
        <v>0</v>
      </c>
      <c r="Q85" s="15"/>
    </row>
    <row r="86" spans="1:17" ht="15" customHeight="1" x14ac:dyDescent="0.2">
      <c r="A86" s="322" t="str">
        <f t="shared" si="9"/>
        <v>blank</v>
      </c>
      <c r="B86" s="3"/>
      <c r="C86" s="3"/>
      <c r="D86" s="452"/>
      <c r="E86" s="450"/>
      <c r="F86" s="453"/>
      <c r="G86" s="164"/>
      <c r="H86" s="149"/>
      <c r="I86" s="162"/>
      <c r="J86" s="153"/>
      <c r="K86" s="153"/>
      <c r="L86" s="153"/>
      <c r="M86" s="153"/>
      <c r="N86" s="153"/>
      <c r="O86" s="151"/>
      <c r="P86" s="375">
        <f t="shared" si="8"/>
        <v>0</v>
      </c>
      <c r="Q86" s="15"/>
    </row>
    <row r="87" spans="1:17" ht="15" customHeight="1" x14ac:dyDescent="0.2">
      <c r="A87" s="322" t="str">
        <f t="shared" si="9"/>
        <v>blank</v>
      </c>
      <c r="B87" s="3"/>
      <c r="C87" s="3"/>
      <c r="D87" s="452"/>
      <c r="E87" s="450"/>
      <c r="F87" s="453"/>
      <c r="G87" s="164"/>
      <c r="H87" s="149"/>
      <c r="I87" s="162"/>
      <c r="J87" s="153"/>
      <c r="K87" s="153"/>
      <c r="L87" s="153"/>
      <c r="M87" s="153"/>
      <c r="N87" s="153"/>
      <c r="O87" s="151"/>
      <c r="P87" s="375">
        <f t="shared" si="8"/>
        <v>0</v>
      </c>
      <c r="Q87" s="15"/>
    </row>
    <row r="88" spans="1:17" ht="15" customHeight="1" x14ac:dyDescent="0.2">
      <c r="A88" s="322" t="str">
        <f t="shared" si="9"/>
        <v>blank</v>
      </c>
      <c r="B88" s="3"/>
      <c r="C88" s="3"/>
      <c r="D88" s="452"/>
      <c r="E88" s="450"/>
      <c r="F88" s="453"/>
      <c r="G88" s="164"/>
      <c r="H88" s="149"/>
      <c r="I88" s="162"/>
      <c r="J88" s="153"/>
      <c r="K88" s="153"/>
      <c r="L88" s="153"/>
      <c r="M88" s="153"/>
      <c r="N88" s="153"/>
      <c r="O88" s="151"/>
      <c r="P88" s="375">
        <f t="shared" si="8"/>
        <v>0</v>
      </c>
      <c r="Q88" s="15"/>
    </row>
    <row r="89" spans="1:17" ht="15" customHeight="1" x14ac:dyDescent="0.2">
      <c r="A89" s="322" t="str">
        <f t="shared" si="9"/>
        <v>blank</v>
      </c>
      <c r="B89" s="3"/>
      <c r="C89" s="3"/>
      <c r="D89" s="452"/>
      <c r="E89" s="450"/>
      <c r="F89" s="453"/>
      <c r="G89" s="164"/>
      <c r="H89" s="149"/>
      <c r="I89" s="162"/>
      <c r="J89" s="153"/>
      <c r="K89" s="153"/>
      <c r="L89" s="153"/>
      <c r="M89" s="153"/>
      <c r="N89" s="153"/>
      <c r="O89" s="151"/>
      <c r="P89" s="375">
        <f t="shared" si="8"/>
        <v>0</v>
      </c>
      <c r="Q89" s="15"/>
    </row>
    <row r="90" spans="1:17" ht="15" customHeight="1" x14ac:dyDescent="0.2">
      <c r="A90" s="322" t="str">
        <f t="shared" si="9"/>
        <v>blank</v>
      </c>
      <c r="B90" s="3"/>
      <c r="C90" s="3"/>
      <c r="D90" s="491"/>
      <c r="E90" s="492"/>
      <c r="F90" s="493"/>
      <c r="G90" s="165"/>
      <c r="H90" s="154"/>
      <c r="I90" s="160"/>
      <c r="J90" s="157"/>
      <c r="K90" s="157"/>
      <c r="L90" s="157"/>
      <c r="M90" s="157"/>
      <c r="N90" s="157"/>
      <c r="O90" s="155"/>
      <c r="P90" s="374">
        <f t="shared" si="8"/>
        <v>0</v>
      </c>
      <c r="Q90" s="15"/>
    </row>
    <row r="91" spans="1:17" ht="15" customHeight="1" x14ac:dyDescent="0.2">
      <c r="A91" s="110"/>
      <c r="B91" s="3"/>
      <c r="C91" s="3"/>
      <c r="D91" s="441" t="s">
        <v>66</v>
      </c>
      <c r="E91" s="441"/>
      <c r="F91" s="441"/>
      <c r="G91" s="441"/>
      <c r="H91" s="377">
        <f t="shared" ref="H91:O91" si="10">SUM(H67:H90)</f>
        <v>0</v>
      </c>
      <c r="I91" s="378">
        <f t="shared" si="10"/>
        <v>0</v>
      </c>
      <c r="J91" s="378">
        <f t="shared" si="10"/>
        <v>0</v>
      </c>
      <c r="K91" s="378">
        <f t="shared" si="10"/>
        <v>0</v>
      </c>
      <c r="L91" s="378">
        <f t="shared" si="10"/>
        <v>0</v>
      </c>
      <c r="M91" s="378">
        <f t="shared" si="10"/>
        <v>0</v>
      </c>
      <c r="N91" s="378">
        <f t="shared" si="10"/>
        <v>0</v>
      </c>
      <c r="O91" s="379">
        <f t="shared" si="10"/>
        <v>0</v>
      </c>
      <c r="P91" s="376">
        <f t="shared" si="8"/>
        <v>0</v>
      </c>
      <c r="Q91" s="3"/>
    </row>
    <row r="92" spans="1:17" ht="15" customHeight="1" x14ac:dyDescent="0.2">
      <c r="A92" s="110"/>
      <c r="B92" s="3"/>
      <c r="C92" s="3"/>
      <c r="D92" s="441" t="str">
        <f>CONCATENATE("Amounts Owing/(Refundable) at ",TEXT(P5,"dd-mm-yy"))</f>
        <v>Amounts Owing/(Refundable) at 30-06-25</v>
      </c>
      <c r="E92" s="441"/>
      <c r="F92" s="441"/>
      <c r="G92" s="489"/>
      <c r="H92" s="352">
        <f t="shared" ref="H92:O92" si="11">H64-H91</f>
        <v>0</v>
      </c>
      <c r="I92" s="353">
        <f t="shared" si="11"/>
        <v>0</v>
      </c>
      <c r="J92" s="353">
        <f t="shared" si="11"/>
        <v>0</v>
      </c>
      <c r="K92" s="353">
        <f t="shared" si="11"/>
        <v>0</v>
      </c>
      <c r="L92" s="353">
        <f t="shared" si="11"/>
        <v>0</v>
      </c>
      <c r="M92" s="353">
        <f t="shared" si="11"/>
        <v>0</v>
      </c>
      <c r="N92" s="353">
        <f t="shared" si="11"/>
        <v>0</v>
      </c>
      <c r="O92" s="359">
        <f t="shared" si="11"/>
        <v>0</v>
      </c>
      <c r="P92" s="361">
        <f t="shared" si="8"/>
        <v>0</v>
      </c>
      <c r="Q92" s="3"/>
    </row>
    <row r="93" spans="1:17" ht="15" customHeight="1" x14ac:dyDescent="0.2">
      <c r="A93" s="110"/>
      <c r="B93" s="3"/>
      <c r="C93" s="3"/>
      <c r="D93" s="3"/>
      <c r="E93" s="3"/>
      <c r="F93" s="3"/>
      <c r="G93" s="3"/>
      <c r="H93" s="3"/>
      <c r="I93" s="15"/>
      <c r="J93" s="15"/>
      <c r="K93" s="15"/>
      <c r="L93" s="15"/>
      <c r="M93" s="15"/>
      <c r="N93" s="15"/>
      <c r="O93" s="15"/>
      <c r="P93" s="15"/>
      <c r="Q93" s="3"/>
    </row>
    <row r="94" spans="1:17" ht="15" customHeight="1" x14ac:dyDescent="0.2">
      <c r="A94" s="110"/>
      <c r="B94" s="3"/>
      <c r="C94" s="3"/>
      <c r="D94" s="3"/>
      <c r="E94" s="3"/>
      <c r="F94" s="3"/>
      <c r="G94" s="24"/>
      <c r="H94" s="3"/>
      <c r="I94" s="3"/>
      <c r="J94" s="3"/>
      <c r="K94" s="3"/>
      <c r="L94" s="3"/>
      <c r="M94" s="3"/>
      <c r="N94" s="3"/>
      <c r="O94" s="3"/>
      <c r="P94" s="3"/>
      <c r="Q94" s="3"/>
    </row>
    <row r="95" spans="1:17" ht="12.95" customHeight="1" x14ac:dyDescent="0.2">
      <c r="A95" s="110"/>
      <c r="B95" s="3"/>
      <c r="C95" s="3"/>
      <c r="D95" s="3"/>
      <c r="E95" s="3"/>
      <c r="F95" s="3"/>
      <c r="G95" s="24"/>
      <c r="H95" s="425"/>
      <c r="I95" s="425"/>
      <c r="J95" s="425"/>
      <c r="K95" s="426" t="s">
        <v>2</v>
      </c>
      <c r="L95" s="426" t="s">
        <v>2</v>
      </c>
      <c r="M95" s="426" t="s">
        <v>3</v>
      </c>
      <c r="N95" s="426" t="s">
        <v>282</v>
      </c>
      <c r="O95" s="426" t="s">
        <v>243</v>
      </c>
      <c r="P95" s="425"/>
      <c r="Q95" s="3"/>
    </row>
    <row r="96" spans="1:17" ht="12.95" customHeight="1" x14ac:dyDescent="0.2">
      <c r="A96" s="323" t="str">
        <f>"blank"</f>
        <v>blank</v>
      </c>
      <c r="B96" s="3"/>
      <c r="C96" s="3"/>
      <c r="D96" s="3"/>
      <c r="E96" s="3"/>
      <c r="F96" s="3"/>
      <c r="G96" s="3"/>
      <c r="H96" s="419" t="s">
        <v>1</v>
      </c>
      <c r="I96" s="419" t="s">
        <v>283</v>
      </c>
      <c r="J96" s="419" t="s">
        <v>284</v>
      </c>
      <c r="K96" s="419" t="s">
        <v>285</v>
      </c>
      <c r="L96" s="419" t="s">
        <v>286</v>
      </c>
      <c r="M96" s="419" t="s">
        <v>286</v>
      </c>
      <c r="N96" s="419" t="s">
        <v>287</v>
      </c>
      <c r="O96" s="419" t="str">
        <f>$O$11</f>
        <v>Select</v>
      </c>
      <c r="P96" s="419" t="s">
        <v>288</v>
      </c>
      <c r="Q96" s="3"/>
    </row>
    <row r="97" spans="1:17" ht="15" customHeight="1" x14ac:dyDescent="0.2">
      <c r="A97" s="323" t="str">
        <f>"blank"</f>
        <v>blank</v>
      </c>
      <c r="B97" s="3"/>
      <c r="C97" s="3"/>
      <c r="D97" s="3"/>
      <c r="E97" s="3"/>
      <c r="F97" s="3"/>
      <c r="G97" s="3"/>
      <c r="H97" s="3"/>
      <c r="I97" s="3"/>
      <c r="J97" s="3"/>
      <c r="K97" s="3"/>
      <c r="L97" s="3"/>
      <c r="M97" s="3"/>
      <c r="N97" s="3"/>
      <c r="O97" s="3"/>
      <c r="P97" s="3"/>
      <c r="Q97" s="3"/>
    </row>
    <row r="98" spans="1:17" ht="15" customHeight="1" x14ac:dyDescent="0.2">
      <c r="A98" s="110"/>
      <c r="B98" s="3"/>
      <c r="C98" s="3"/>
      <c r="D98" s="3"/>
      <c r="E98" s="3"/>
      <c r="F98" s="3"/>
      <c r="G98" s="3"/>
      <c r="H98" s="430" t="s">
        <v>150</v>
      </c>
      <c r="I98" s="430"/>
      <c r="J98" s="430"/>
      <c r="K98" s="430"/>
      <c r="L98" s="430"/>
      <c r="M98" s="430"/>
      <c r="N98" s="430"/>
      <c r="O98" s="430"/>
      <c r="P98" s="430"/>
      <c r="Q98" s="3"/>
    </row>
    <row r="99" spans="1:17" ht="15" customHeight="1" x14ac:dyDescent="0.2">
      <c r="A99" s="110"/>
    </row>
    <row r="101" spans="1:17" ht="15" customHeight="1" x14ac:dyDescent="0.2">
      <c r="A101" s="324" t="e">
        <f>IF(OR(H101&lt;&gt;0,I101&lt;&gt;0,J101&lt;&gt;0,K101&lt;&gt;0,L101&lt;&gt;0,M101&lt;&gt;0,N101&lt;&gt;0,#REF!&lt;&gt;0,O101&lt;&gt;0,P101&lt;&gt;0),0,"blank")</f>
        <v>#REF!</v>
      </c>
    </row>
  </sheetData>
  <sheetProtection algorithmName="SHA-512" hashValue="g663m6aA6oHq412YLrq50agmQ7kdYg8j3W17Td/RC963uWCZT9TeCDRBktt7KcRDajSAQBCO5GOamQX01mYF5A==" saltValue="SD+URhJ+i9mPSVbOk9JFIg==" spinCount="100000" sheet="1" objects="1" scenarios="1" formatCells="0" insertHyperlinks="0" sort="0" autoFilter="0"/>
  <mergeCells count="70">
    <mergeCell ref="H6:M6"/>
    <mergeCell ref="D28:E28"/>
    <mergeCell ref="D90:F90"/>
    <mergeCell ref="D88:F88"/>
    <mergeCell ref="D89:F89"/>
    <mergeCell ref="D78:F78"/>
    <mergeCell ref="D79:F79"/>
    <mergeCell ref="D80:F80"/>
    <mergeCell ref="D81:F81"/>
    <mergeCell ref="D82:F82"/>
    <mergeCell ref="G41:J47"/>
    <mergeCell ref="L41:O47"/>
    <mergeCell ref="D69:F69"/>
    <mergeCell ref="D70:F70"/>
    <mergeCell ref="D71:F71"/>
    <mergeCell ref="D54:G54"/>
    <mergeCell ref="D92:G92"/>
    <mergeCell ref="D83:F83"/>
    <mergeCell ref="D84:F84"/>
    <mergeCell ref="D85:F85"/>
    <mergeCell ref="D86:F86"/>
    <mergeCell ref="D87:F87"/>
    <mergeCell ref="D55:G55"/>
    <mergeCell ref="D56:G56"/>
    <mergeCell ref="D57:G57"/>
    <mergeCell ref="D58:G58"/>
    <mergeCell ref="D59:G59"/>
    <mergeCell ref="D49:P49"/>
    <mergeCell ref="D53:G53"/>
    <mergeCell ref="G31:I31"/>
    <mergeCell ref="L31:N31"/>
    <mergeCell ref="G40:I40"/>
    <mergeCell ref="L40:N40"/>
    <mergeCell ref="G32:J38"/>
    <mergeCell ref="L32:O38"/>
    <mergeCell ref="O1:Q1"/>
    <mergeCell ref="C4:D4"/>
    <mergeCell ref="O2:Q2"/>
    <mergeCell ref="P4:Q4"/>
    <mergeCell ref="P5:Q5"/>
    <mergeCell ref="H5:M5"/>
    <mergeCell ref="C8:Q8"/>
    <mergeCell ref="C10:C11"/>
    <mergeCell ref="Q10:Q11"/>
    <mergeCell ref="F10:F11"/>
    <mergeCell ref="H10:H11"/>
    <mergeCell ref="I10:I11"/>
    <mergeCell ref="N10:N11"/>
    <mergeCell ref="P10:P11"/>
    <mergeCell ref="J10:J11"/>
    <mergeCell ref="G10:G11"/>
    <mergeCell ref="K10:K11"/>
    <mergeCell ref="L10:L11"/>
    <mergeCell ref="M10:M11"/>
    <mergeCell ref="H98:P98"/>
    <mergeCell ref="D60:G60"/>
    <mergeCell ref="D67:G67"/>
    <mergeCell ref="D68:G68"/>
    <mergeCell ref="D66:G66"/>
    <mergeCell ref="D91:G91"/>
    <mergeCell ref="D62:G62"/>
    <mergeCell ref="D63:G63"/>
    <mergeCell ref="D64:G64"/>
    <mergeCell ref="D61:G61"/>
    <mergeCell ref="D72:F72"/>
    <mergeCell ref="D73:F73"/>
    <mergeCell ref="D74:F74"/>
    <mergeCell ref="D75:F75"/>
    <mergeCell ref="D76:F76"/>
    <mergeCell ref="D77:F77"/>
  </mergeCells>
  <conditionalFormatting sqref="O1">
    <cfRule type="containsText" dxfId="25" priority="11" stopIfTrue="1" operator="containsText" text="Client Name">
      <formula>NOT(ISERROR(SEARCH("Client Name",O1)))</formula>
    </cfRule>
  </conditionalFormatting>
  <conditionalFormatting sqref="O2">
    <cfRule type="containsText" dxfId="24" priority="10" stopIfTrue="1" operator="containsText" text="Preparer Name">
      <formula>NOT(ISERROR(SEARCH("Preparer Name",O2)))</formula>
    </cfRule>
  </conditionalFormatting>
  <conditionalFormatting sqref="C12:C23">
    <cfRule type="notContainsBlanks" dxfId="23" priority="13" stopIfTrue="1">
      <formula>LEN(TRIM(C12))&gt;0</formula>
    </cfRule>
  </conditionalFormatting>
  <conditionalFormatting sqref="I7 E5:E7 O11 J31">
    <cfRule type="containsText" dxfId="22" priority="8" stopIfTrue="1" operator="containsText" text="Select">
      <formula>NOT(ISERROR(SEARCH("Select",E5)))</formula>
    </cfRule>
  </conditionalFormatting>
  <conditionalFormatting sqref="O31">
    <cfRule type="containsText" dxfId="21" priority="4" stopIfTrue="1" operator="containsText" text="Select">
      <formula>NOT(ISERROR(SEARCH("Select",O31)))</formula>
    </cfRule>
  </conditionalFormatting>
  <conditionalFormatting sqref="J40">
    <cfRule type="containsText" dxfId="20" priority="3" stopIfTrue="1" operator="containsText" text="Select">
      <formula>NOT(ISERROR(SEARCH("Select",J40)))</formula>
    </cfRule>
  </conditionalFormatting>
  <conditionalFormatting sqref="O40">
    <cfRule type="containsText" dxfId="19" priority="2" stopIfTrue="1" operator="containsText" text="Select">
      <formula>NOT(ISERROR(SEARCH("Select",O40)))</formula>
    </cfRule>
  </conditionalFormatting>
  <conditionalFormatting sqref="D40">
    <cfRule type="containsText" dxfId="18" priority="1" operator="containsText" text="Variation">
      <formula>NOT(ISERROR(SEARCH("Variation",D40)))</formula>
    </cfRule>
  </conditionalFormatting>
  <dataValidations xWindow="1096" yWindow="504" count="9">
    <dataValidation allowBlank="1" showInputMessage="1" showErrorMessage="1" promptTitle="Fuel Tax Credits" prompt="Enter fuel tax credits as a negative figure." sqref="N12:N23 N59:N63" xr:uid="{00000000-0002-0000-0000-000003000000}"/>
    <dataValidation type="list" allowBlank="1" showInputMessage="1" showErrorMessage="1" errorTitle="Form Status" error="Please select status from drop down list." sqref="C12:C23" xr:uid="{00000000-0002-0000-0000-000005000000}">
      <formula1>Status</formula1>
    </dataValidation>
    <dataValidation type="list" allowBlank="1" showInputMessage="1" showErrorMessage="1" errorTitle="Accounting Methods" error="Please select from drop-down list." sqref="I6:I7 E5:E7" xr:uid="{00000000-0002-0000-0000-000000000000}">
      <formula1>"Select,Cash,Accruals"</formula1>
    </dataValidation>
    <dataValidation type="whole" allowBlank="1" showInputMessage="1" showErrorMessage="1" errorTitle="Yes or No" error="Enter 1 for Yes or enter 0 or leave blank for No." sqref="Q12:Q23 F12:F23" xr:uid="{2E86A643-87A4-4B28-87A3-FC781AE74CEB}">
      <formula1>0</formula1>
      <formula2>1</formula2>
    </dataValidation>
    <dataValidation type="date" allowBlank="1" showInputMessage="1" showErrorMessage="1" errorTitle="Transaction Date" error="The transaction date must fall within the 12 month period ending on the balance date entered on this sheet." sqref="G70:G90" xr:uid="{00000000-0002-0000-0000-000007000000}">
      <formula1>EDATE(BalanceDateForBas, -12)+1</formula1>
      <formula2>BalanceDateForBas</formula2>
    </dataValidation>
    <dataValidation allowBlank="1" showInputMessage="1" showErrorMessage="1" promptTitle="Prior Year Debts &amp; Refunds" prompt="Show here unpaid activity statement debts and refunds due at 30 June last year.  You can ignore this and the next row if all amounts owing/receivable at 30 June last year were paid/received by 30 June this year.  VIP: Show all refunds as negative amounts." sqref="H54:O54" xr:uid="{00000000-0002-0000-0000-000002000000}"/>
    <dataValidation allowBlank="1" showInputMessage="1" showErrorMessage="1" promptTitle="Payments Made &amp; Refunds Received" prompt="Enter payments as positive figures and refunds as negative figures." sqref="H55:O55" xr:uid="{00000000-0002-0000-0000-000004000000}"/>
    <dataValidation type="list" allowBlank="1" showInputMessage="1" showErrorMessage="1" errorTitle="Other BAS Amounts" error="Select Luxury Car Tax (LCT) or Wine Equalisation Tax (WET) as applicable from the dropdown list." sqref="O11" xr:uid="{D54BACBB-2D60-4D99-B8F0-15BD1220CA4A}">
      <formula1>"Select,LCT,WET"</formula1>
    </dataValidation>
    <dataValidation type="list" allowBlank="1" showInputMessage="1" showErrorMessage="1" errorTitle="Explanation for variation" error="Select the tax type for which you are entering an explanation of any reconciliation variation." sqref="J31 O31 J40 O40" xr:uid="{025230E4-A517-47DA-9E74-0612474F523E}">
      <formula1>"Select,Sales,GST,Payroll,PAYGI,FBT,FTC,LCT,WET"</formula1>
    </dataValidation>
  </dataValidations>
  <hyperlinks>
    <hyperlink ref="H98:P98" r:id="rId1" tooltip="PS LA 2011/20 on allocating part payments of tax debts" display="Go to the ATO website to view PS LA 2011/20 on allocating part payments of tax debts" xr:uid="{310836EB-1446-47D7-8C1D-17FED3EFA534}"/>
  </hyperlinks>
  <printOptions horizontalCentered="1"/>
  <pageMargins left="0.31496062992126" right="0.31496062992126" top="0.15748031496063" bottom="0.35433070866141703" header="0.31496062992126" footer="0.118110236220472"/>
  <pageSetup paperSize="9" scale="57" orientation="portrait" r:id="rId2"/>
  <headerFooter>
    <oddFooter>&amp;L&amp;F&amp;C&amp;A&amp;RPage &amp;P of &amp;N</oddFooter>
  </headerFooter>
  <customProperties>
    <customPr name="DVSECTIONID" r:id="rId3"/>
  </customProperties>
  <ignoredErrors>
    <ignoredError sqref="I24" formula="1"/>
  </ignoredErrors>
  <drawing r:id="rId4"/>
  <legacyDrawing r:id="rId5"/>
  <extLst>
    <ext xmlns:x14="http://schemas.microsoft.com/office/spreadsheetml/2009/9/main" uri="{78C0D931-6437-407d-A8EE-F0AAD7539E65}">
      <x14:conditionalFormattings>
        <x14:conditionalFormatting xmlns:xm="http://schemas.microsoft.com/office/excel/2006/main">
          <x14:cfRule type="iconSet" priority="7" id="{8EE51BDB-5191-4352-9B8A-65ABCB55AF5F}">
            <x14:iconSet iconSet="3Symbols2" showValue="0" custom="1">
              <x14:cfvo type="percent">
                <xm:f>0</xm:f>
              </x14:cfvo>
              <x14:cfvo type="num">
                <xm:f>0</xm:f>
              </x14:cfvo>
              <x14:cfvo type="num">
                <xm:f>1</xm:f>
              </x14:cfvo>
              <x14:cfIcon iconSet="NoIcons" iconId="0"/>
              <x14:cfIcon iconSet="3Symbols2" iconId="0"/>
              <x14:cfIcon iconSet="3Symbols2" iconId="2"/>
            </x14:iconSet>
          </x14:cfRule>
          <xm:sqref>Q12:Q23</xm:sqref>
        </x14:conditionalFormatting>
        <x14:conditionalFormatting xmlns:xm="http://schemas.microsoft.com/office/excel/2006/main">
          <x14:cfRule type="iconSet" priority="5" id="{C6779405-9899-4650-8A14-64B4465D6B66}">
            <x14:iconSet iconSet="3Symbols2" showValue="0" custom="1">
              <x14:cfvo type="percent">
                <xm:f>0</xm:f>
              </x14:cfvo>
              <x14:cfvo type="num">
                <xm:f>0</xm:f>
              </x14:cfvo>
              <x14:cfvo type="num">
                <xm:f>1</xm:f>
              </x14:cfvo>
              <x14:cfIcon iconSet="NoIcons" iconId="0"/>
              <x14:cfIcon iconSet="3Symbols2" iconId="0"/>
              <x14:cfIcon iconSet="3Symbols2" iconId="2"/>
            </x14:iconSet>
          </x14:cfRule>
          <xm:sqref>F12:F23</xm:sqref>
        </x14:conditionalFormatting>
      </x14:conditionalFormattings>
    </ext>
    <ext xmlns:x14="http://schemas.microsoft.com/office/spreadsheetml/2009/9/main" uri="{CCE6A557-97BC-4b89-ADB6-D9C93CAAB3DF}">
      <x14:dataValidations xmlns:xm="http://schemas.microsoft.com/office/excel/2006/main" xWindow="1096" yWindow="504" count="1">
        <x14:dataValidation type="list" allowBlank="1" showInputMessage="1" showErrorMessage="1" errorTitle="Balance Date" error="Please select balance date from drop-down list." xr:uid="{00000000-0002-0000-0000-000006000000}">
          <x14:formula1>
            <xm:f>Control!$F$7:$F$18</xm:f>
          </x14:formula1>
          <xm:sqref>P5:Q5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D28EB-6ED6-4D72-9E4F-856A5E917042}">
  <sheetPr codeName="Sheet15">
    <tabColor rgb="FF7030A0"/>
    <pageSetUpPr autoPageBreaks="0" fitToPage="1"/>
  </sheetPr>
  <dimension ref="A1:V531"/>
  <sheetViews>
    <sheetView showGridLines="0" showRowColHeaders="0" workbookViewId="0">
      <pane ySplit="3" topLeftCell="A4" activePane="bottomLeft" state="frozen"/>
      <selection activeCell="N20" sqref="N20"/>
      <selection pane="bottomLeft"/>
    </sheetView>
  </sheetViews>
  <sheetFormatPr defaultColWidth="9.140625" defaultRowHeight="15" customHeight="1" x14ac:dyDescent="0.2"/>
  <cols>
    <col min="1" max="1" width="3.7109375" style="192" customWidth="1"/>
    <col min="2" max="2" width="39" style="192" customWidth="1"/>
    <col min="3" max="3" width="6.7109375" style="196" customWidth="1"/>
    <col min="4" max="4" width="6.7109375" style="38" customWidth="1"/>
    <col min="5" max="5" width="31.85546875" style="67" bestFit="1" customWidth="1"/>
    <col min="6" max="7" width="12.7109375" style="67" customWidth="1"/>
    <col min="8" max="18" width="9.140625" style="67"/>
    <col min="19" max="16384" width="9.140625" style="38"/>
  </cols>
  <sheetData>
    <row r="1" spans="1:22" ht="15" hidden="1" customHeight="1" x14ac:dyDescent="0.2">
      <c r="A1" s="191"/>
      <c r="B1" s="191"/>
      <c r="C1" s="194"/>
      <c r="D1" s="53"/>
    </row>
    <row r="2" spans="1:22" s="207" customFormat="1" ht="20.100000000000001" customHeight="1" x14ac:dyDescent="0.25">
      <c r="A2" s="102" t="s">
        <v>149</v>
      </c>
      <c r="B2" s="103" t="s">
        <v>148</v>
      </c>
      <c r="C2" s="200"/>
      <c r="D2" s="201"/>
      <c r="F2" s="208"/>
      <c r="G2" s="208"/>
      <c r="H2" s="208"/>
      <c r="I2" s="203" t="s">
        <v>143</v>
      </c>
      <c r="J2" s="209"/>
      <c r="K2" s="209"/>
      <c r="L2" s="209"/>
      <c r="M2" s="209"/>
      <c r="N2" s="209"/>
      <c r="O2" s="209"/>
      <c r="P2" s="209"/>
      <c r="Q2" s="209"/>
      <c r="R2" s="209"/>
      <c r="S2" s="68"/>
      <c r="T2" s="69"/>
      <c r="U2" s="68"/>
    </row>
    <row r="3" spans="1:22" s="210" customFormat="1" ht="20.100000000000001" customHeight="1" x14ac:dyDescent="0.2">
      <c r="A3" s="105"/>
      <c r="B3" s="104" t="str">
        <f>'BAS Summary'!C2</f>
        <v>Year Ended 30 June 2025</v>
      </c>
      <c r="C3" s="195"/>
      <c r="D3" s="105"/>
      <c r="E3" s="204" t="s">
        <v>164</v>
      </c>
      <c r="F3" s="70"/>
      <c r="G3" s="70"/>
      <c r="H3" s="70"/>
      <c r="I3" s="125" t="str">
        <f>B3</f>
        <v>Year Ended 30 June 2025</v>
      </c>
      <c r="J3" s="71"/>
      <c r="K3" s="71"/>
      <c r="L3" s="71"/>
      <c r="M3" s="71"/>
      <c r="N3" s="71"/>
      <c r="O3" s="71"/>
      <c r="P3" s="71"/>
      <c r="Q3" s="71"/>
      <c r="S3" s="72"/>
      <c r="T3" s="73"/>
      <c r="U3" s="72"/>
    </row>
    <row r="4" spans="1:22" ht="15" customHeight="1" x14ac:dyDescent="0.2">
      <c r="A4" s="191"/>
      <c r="B4" s="191"/>
      <c r="C4" s="194"/>
      <c r="D4" s="53"/>
      <c r="H4" s="500" t="s">
        <v>162</v>
      </c>
      <c r="V4" s="74"/>
    </row>
    <row r="5" spans="1:22" ht="15" customHeight="1" x14ac:dyDescent="0.2">
      <c r="A5" s="191"/>
      <c r="B5" s="205" t="s">
        <v>161</v>
      </c>
      <c r="D5" s="53"/>
      <c r="E5" s="391" t="s">
        <v>227</v>
      </c>
      <c r="F5" s="392" t="s">
        <v>228</v>
      </c>
      <c r="G5" s="392" t="s">
        <v>229</v>
      </c>
      <c r="H5" s="500"/>
      <c r="J5" s="75"/>
      <c r="K5" s="75"/>
      <c r="L5" s="75"/>
      <c r="M5" s="75"/>
      <c r="N5" s="75"/>
      <c r="O5" s="75"/>
      <c r="P5" s="75"/>
      <c r="Q5" s="75"/>
      <c r="R5" s="75"/>
      <c r="V5" s="74"/>
    </row>
    <row r="6" spans="1:22" ht="15" customHeight="1" x14ac:dyDescent="0.2">
      <c r="A6" s="191"/>
      <c r="B6" s="501" t="s">
        <v>163</v>
      </c>
      <c r="C6" s="197"/>
      <c r="D6" s="53"/>
      <c r="E6" s="206" t="s">
        <v>156</v>
      </c>
      <c r="I6" s="76"/>
      <c r="J6" s="76"/>
      <c r="K6" s="76"/>
      <c r="L6" s="76"/>
      <c r="M6" s="76"/>
      <c r="N6" s="76"/>
      <c r="O6" s="76"/>
      <c r="P6" s="76"/>
      <c r="Q6" s="76"/>
      <c r="R6" s="76"/>
      <c r="V6" s="74"/>
    </row>
    <row r="7" spans="1:22" ht="15" customHeight="1" x14ac:dyDescent="0.2">
      <c r="A7" s="191"/>
      <c r="B7" s="502"/>
      <c r="C7" s="197"/>
      <c r="D7" s="53"/>
      <c r="E7" s="188" t="s">
        <v>157</v>
      </c>
      <c r="F7" s="82"/>
      <c r="G7" s="84"/>
      <c r="I7" s="76"/>
      <c r="J7" s="76"/>
      <c r="K7" s="76"/>
      <c r="L7" s="76"/>
      <c r="M7" s="76"/>
      <c r="N7" s="76"/>
      <c r="O7" s="76"/>
      <c r="P7" s="76"/>
      <c r="Q7" s="76"/>
      <c r="R7" s="76"/>
      <c r="V7" s="74"/>
    </row>
    <row r="8" spans="1:22" ht="15" customHeight="1" x14ac:dyDescent="0.2">
      <c r="A8" s="191"/>
      <c r="B8" s="502"/>
      <c r="C8" s="197"/>
      <c r="D8" s="53"/>
      <c r="E8" s="189" t="s">
        <v>158</v>
      </c>
      <c r="F8" s="85"/>
      <c r="G8" s="87"/>
      <c r="I8" s="76"/>
      <c r="J8" s="76"/>
      <c r="K8" s="76"/>
      <c r="L8" s="76"/>
      <c r="M8" s="76"/>
      <c r="N8" s="76"/>
      <c r="O8" s="76"/>
      <c r="P8" s="76"/>
      <c r="Q8" s="76"/>
      <c r="R8" s="76"/>
    </row>
    <row r="9" spans="1:22" ht="15" customHeight="1" x14ac:dyDescent="0.2">
      <c r="A9" s="191"/>
      <c r="B9" s="502"/>
      <c r="C9" s="197"/>
      <c r="D9" s="53"/>
      <c r="E9" s="189" t="s">
        <v>159</v>
      </c>
      <c r="F9" s="85"/>
      <c r="G9" s="87"/>
      <c r="I9" s="76"/>
      <c r="J9" s="76"/>
      <c r="K9" s="76"/>
      <c r="L9" s="76"/>
      <c r="M9" s="76"/>
      <c r="N9" s="76"/>
      <c r="O9" s="76"/>
      <c r="P9" s="76"/>
      <c r="Q9" s="76"/>
      <c r="R9" s="76"/>
    </row>
    <row r="10" spans="1:22" ht="15" customHeight="1" x14ac:dyDescent="0.2">
      <c r="A10" s="191"/>
      <c r="B10" s="502"/>
      <c r="C10" s="197"/>
      <c r="D10" s="53"/>
      <c r="E10" s="189" t="s">
        <v>160</v>
      </c>
      <c r="F10" s="85"/>
      <c r="G10" s="87"/>
      <c r="I10" s="76"/>
      <c r="J10" s="76"/>
      <c r="K10" s="76"/>
      <c r="L10" s="76"/>
      <c r="M10" s="76"/>
      <c r="N10" s="76"/>
      <c r="O10" s="76"/>
      <c r="P10" s="76"/>
      <c r="Q10" s="76"/>
      <c r="R10" s="76"/>
    </row>
    <row r="11" spans="1:22" ht="15" customHeight="1" x14ac:dyDescent="0.2">
      <c r="A11" s="191"/>
      <c r="B11" s="502"/>
      <c r="C11" s="197"/>
      <c r="D11" s="53"/>
      <c r="E11" s="190" t="s">
        <v>15</v>
      </c>
      <c r="F11" s="90"/>
      <c r="G11" s="92"/>
      <c r="I11" s="76"/>
      <c r="J11" s="76"/>
      <c r="K11" s="76"/>
      <c r="L11" s="76"/>
      <c r="M11" s="76"/>
      <c r="N11" s="76"/>
      <c r="O11" s="76"/>
      <c r="P11" s="76"/>
      <c r="Q11" s="76"/>
      <c r="R11" s="76"/>
    </row>
    <row r="12" spans="1:22" ht="15" customHeight="1" x14ac:dyDescent="0.2">
      <c r="A12" s="191"/>
      <c r="B12" s="502"/>
      <c r="C12" s="197"/>
      <c r="D12" s="53"/>
      <c r="F12" s="93">
        <f>SUM(F7:F11)</f>
        <v>0</v>
      </c>
      <c r="G12" s="94">
        <f>SUM(G7:G11)</f>
        <v>0</v>
      </c>
      <c r="I12" s="79"/>
    </row>
    <row r="13" spans="1:22" ht="15" customHeight="1" x14ac:dyDescent="0.2">
      <c r="A13" s="191"/>
      <c r="B13" s="502"/>
      <c r="C13" s="197"/>
      <c r="D13" s="53"/>
      <c r="E13" s="77" t="s">
        <v>144</v>
      </c>
      <c r="F13" s="95">
        <f>SUM(F21:F531)</f>
        <v>0</v>
      </c>
      <c r="G13" s="96">
        <f>SUM(G21:G531)</f>
        <v>0</v>
      </c>
    </row>
    <row r="14" spans="1:22" ht="15" customHeight="1" x14ac:dyDescent="0.2">
      <c r="A14" s="191"/>
      <c r="B14" s="502"/>
      <c r="C14" s="197"/>
      <c r="D14" s="53"/>
      <c r="E14" s="78" t="s">
        <v>145</v>
      </c>
      <c r="F14" s="97">
        <f>F12-F13</f>
        <v>0</v>
      </c>
      <c r="G14" s="98">
        <f>G12-G13</f>
        <v>0</v>
      </c>
    </row>
    <row r="15" spans="1:22" ht="15" customHeight="1" x14ac:dyDescent="0.2">
      <c r="A15" s="191"/>
      <c r="B15" s="502"/>
      <c r="C15" s="197"/>
      <c r="D15" s="53"/>
      <c r="E15" s="77" t="s">
        <v>146</v>
      </c>
      <c r="F15" s="93">
        <f>F14*0.1</f>
        <v>0</v>
      </c>
      <c r="G15" s="94">
        <f>G14*0.1</f>
        <v>0</v>
      </c>
    </row>
    <row r="16" spans="1:22" ht="15" customHeight="1" x14ac:dyDescent="0.2">
      <c r="A16" s="191"/>
      <c r="B16" s="502"/>
      <c r="C16" s="197"/>
      <c r="D16" s="53"/>
      <c r="E16" s="77" t="s">
        <v>147</v>
      </c>
      <c r="F16" s="95">
        <f>'BAS Summary'!G24</f>
        <v>0</v>
      </c>
      <c r="G16" s="96">
        <f>'BAS Summary'!H24</f>
        <v>0</v>
      </c>
    </row>
    <row r="17" spans="1:16" ht="15" customHeight="1" x14ac:dyDescent="0.2">
      <c r="A17" s="191"/>
      <c r="B17" s="502"/>
      <c r="C17" s="197"/>
      <c r="D17" s="53"/>
      <c r="E17" s="78" t="s">
        <v>180</v>
      </c>
      <c r="F17" s="99">
        <f>F16-F15</f>
        <v>0</v>
      </c>
      <c r="G17" s="99">
        <f>G16-G15</f>
        <v>0</v>
      </c>
    </row>
    <row r="18" spans="1:16" ht="15" customHeight="1" x14ac:dyDescent="0.2">
      <c r="A18" s="191"/>
      <c r="B18" s="502"/>
      <c r="C18" s="197"/>
      <c r="D18" s="53"/>
    </row>
    <row r="19" spans="1:16" ht="15" customHeight="1" x14ac:dyDescent="0.2">
      <c r="A19" s="191"/>
      <c r="B19" s="502"/>
      <c r="C19" s="197"/>
      <c r="D19" s="53"/>
      <c r="E19" s="391" t="s">
        <v>230</v>
      </c>
      <c r="F19" s="392" t="s">
        <v>228</v>
      </c>
      <c r="G19" s="392" t="s">
        <v>229</v>
      </c>
    </row>
    <row r="20" spans="1:16" ht="15" customHeight="1" x14ac:dyDescent="0.2">
      <c r="A20" s="191"/>
      <c r="B20" s="502"/>
      <c r="C20" s="197"/>
      <c r="D20" s="53"/>
      <c r="E20" s="80"/>
      <c r="F20" s="81"/>
      <c r="G20" s="81"/>
    </row>
    <row r="21" spans="1:16" ht="15" customHeight="1" x14ac:dyDescent="0.2">
      <c r="A21" s="191"/>
      <c r="B21" s="502"/>
      <c r="C21" s="197"/>
      <c r="D21" s="53"/>
      <c r="E21" s="82"/>
      <c r="F21" s="83"/>
      <c r="G21" s="84"/>
    </row>
    <row r="22" spans="1:16" ht="15" customHeight="1" x14ac:dyDescent="0.2">
      <c r="A22" s="191"/>
      <c r="B22" s="502"/>
      <c r="C22" s="197"/>
      <c r="D22" s="53"/>
      <c r="E22" s="85"/>
      <c r="F22" s="86"/>
      <c r="G22" s="87"/>
    </row>
    <row r="23" spans="1:16" ht="15" customHeight="1" x14ac:dyDescent="0.2">
      <c r="A23" s="191"/>
      <c r="B23" s="502"/>
      <c r="C23" s="197"/>
      <c r="D23" s="53"/>
      <c r="E23" s="85"/>
      <c r="F23" s="86"/>
      <c r="G23" s="87"/>
    </row>
    <row r="24" spans="1:16" ht="15" customHeight="1" x14ac:dyDescent="0.2">
      <c r="A24" s="191"/>
      <c r="B24" s="502"/>
      <c r="C24" s="197"/>
      <c r="D24" s="53"/>
      <c r="E24" s="85"/>
      <c r="F24" s="86"/>
      <c r="G24" s="87"/>
    </row>
    <row r="25" spans="1:16" ht="15" customHeight="1" x14ac:dyDescent="0.2">
      <c r="A25" s="191"/>
      <c r="B25" s="502"/>
      <c r="C25" s="197"/>
      <c r="D25" s="53"/>
      <c r="E25" s="85"/>
      <c r="F25" s="86"/>
      <c r="G25" s="87"/>
    </row>
    <row r="26" spans="1:16" ht="15" customHeight="1" x14ac:dyDescent="0.2">
      <c r="A26" s="191"/>
      <c r="B26" s="502"/>
      <c r="C26" s="197"/>
      <c r="D26" s="53"/>
      <c r="E26" s="85"/>
      <c r="F26" s="86"/>
      <c r="G26" s="87"/>
      <c r="P26" s="88"/>
    </row>
    <row r="27" spans="1:16" ht="15" customHeight="1" x14ac:dyDescent="0.2">
      <c r="A27" s="191"/>
      <c r="B27" s="502"/>
      <c r="C27" s="197"/>
      <c r="D27" s="53"/>
      <c r="E27" s="85"/>
      <c r="F27" s="86"/>
      <c r="G27" s="87"/>
      <c r="P27" s="88"/>
    </row>
    <row r="28" spans="1:16" ht="15" customHeight="1" x14ac:dyDescent="0.2">
      <c r="A28" s="191"/>
      <c r="B28" s="502"/>
      <c r="C28" s="197"/>
      <c r="D28" s="53"/>
      <c r="E28" s="85"/>
      <c r="F28" s="86"/>
      <c r="G28" s="87"/>
      <c r="P28" s="88"/>
    </row>
    <row r="29" spans="1:16" ht="15" customHeight="1" x14ac:dyDescent="0.2">
      <c r="A29" s="191"/>
      <c r="B29" s="502"/>
      <c r="C29" s="197"/>
      <c r="D29" s="53"/>
      <c r="E29" s="85"/>
      <c r="F29" s="86"/>
      <c r="G29" s="87"/>
      <c r="P29" s="88"/>
    </row>
    <row r="30" spans="1:16" ht="15" customHeight="1" x14ac:dyDescent="0.2">
      <c r="A30" s="191"/>
      <c r="B30" s="502"/>
      <c r="C30" s="197"/>
      <c r="D30" s="53"/>
      <c r="E30" s="85"/>
      <c r="F30" s="86"/>
      <c r="G30" s="87"/>
      <c r="P30" s="88"/>
    </row>
    <row r="31" spans="1:16" ht="15" customHeight="1" x14ac:dyDescent="0.2">
      <c r="A31" s="191"/>
      <c r="B31" s="502"/>
      <c r="C31" s="197"/>
      <c r="D31" s="53"/>
      <c r="E31" s="85"/>
      <c r="F31" s="86"/>
      <c r="G31" s="87"/>
      <c r="P31" s="88"/>
    </row>
    <row r="32" spans="1:16" ht="15" customHeight="1" x14ac:dyDescent="0.2">
      <c r="A32" s="191"/>
      <c r="B32" s="502"/>
      <c r="C32" s="197"/>
      <c r="D32" s="53"/>
      <c r="E32" s="85"/>
      <c r="F32" s="86"/>
      <c r="G32" s="87"/>
      <c r="P32" s="88"/>
    </row>
    <row r="33" spans="1:19" ht="15" customHeight="1" x14ac:dyDescent="0.2">
      <c r="A33" s="191"/>
      <c r="B33" s="502"/>
      <c r="C33" s="197"/>
      <c r="D33" s="53"/>
      <c r="E33" s="85"/>
      <c r="F33" s="86"/>
      <c r="G33" s="87"/>
      <c r="P33" s="88"/>
    </row>
    <row r="34" spans="1:19" ht="15" customHeight="1" x14ac:dyDescent="0.2">
      <c r="A34" s="191"/>
      <c r="B34" s="502"/>
      <c r="C34" s="197"/>
      <c r="D34" s="53"/>
      <c r="E34" s="85"/>
      <c r="F34" s="86"/>
      <c r="G34" s="87"/>
      <c r="P34" s="88"/>
    </row>
    <row r="35" spans="1:19" ht="15" customHeight="1" x14ac:dyDescent="0.2">
      <c r="B35" s="502"/>
      <c r="C35" s="197"/>
      <c r="E35" s="85"/>
      <c r="F35" s="86"/>
      <c r="G35" s="87"/>
      <c r="P35" s="88"/>
    </row>
    <row r="36" spans="1:19" ht="15" customHeight="1" x14ac:dyDescent="0.2">
      <c r="B36" s="202"/>
      <c r="C36" s="197"/>
      <c r="E36" s="85"/>
      <c r="F36" s="86"/>
      <c r="G36" s="87"/>
      <c r="P36" s="88"/>
    </row>
    <row r="37" spans="1:19" ht="15" customHeight="1" x14ac:dyDescent="0.2">
      <c r="B37" s="202"/>
      <c r="C37" s="197"/>
      <c r="E37" s="85"/>
      <c r="F37" s="86"/>
      <c r="G37" s="87"/>
      <c r="P37" s="88"/>
    </row>
    <row r="38" spans="1:19" ht="15" customHeight="1" x14ac:dyDescent="0.2">
      <c r="B38" s="199"/>
      <c r="C38" s="197"/>
      <c r="E38" s="85"/>
      <c r="F38" s="86"/>
      <c r="G38" s="87"/>
      <c r="P38" s="88"/>
    </row>
    <row r="39" spans="1:19" ht="15" customHeight="1" x14ac:dyDescent="0.2">
      <c r="B39" s="199"/>
      <c r="C39" s="197"/>
      <c r="E39" s="85"/>
      <c r="F39" s="86"/>
      <c r="G39" s="87"/>
      <c r="P39" s="88"/>
    </row>
    <row r="40" spans="1:19" ht="15" customHeight="1" x14ac:dyDescent="0.2">
      <c r="B40" s="199"/>
      <c r="C40" s="197"/>
      <c r="E40" s="85"/>
      <c r="F40" s="86"/>
      <c r="G40" s="87"/>
      <c r="P40" s="88"/>
    </row>
    <row r="41" spans="1:19" ht="15" customHeight="1" x14ac:dyDescent="0.2">
      <c r="B41" s="199"/>
      <c r="C41" s="197"/>
      <c r="E41" s="85"/>
      <c r="F41" s="86"/>
      <c r="G41" s="87"/>
      <c r="P41" s="88"/>
    </row>
    <row r="42" spans="1:19" ht="15" customHeight="1" x14ac:dyDescent="0.2">
      <c r="B42" s="199"/>
      <c r="C42" s="197"/>
      <c r="E42" s="85"/>
      <c r="F42" s="86"/>
      <c r="G42" s="87"/>
      <c r="P42" s="88"/>
    </row>
    <row r="43" spans="1:19" ht="15" customHeight="1" x14ac:dyDescent="0.2">
      <c r="B43" s="199"/>
      <c r="C43" s="197"/>
      <c r="E43" s="85"/>
      <c r="F43" s="86"/>
      <c r="G43" s="87"/>
      <c r="P43" s="88"/>
    </row>
    <row r="44" spans="1:19" ht="15" customHeight="1" x14ac:dyDescent="0.2">
      <c r="B44" s="199"/>
      <c r="C44" s="197"/>
      <c r="E44" s="85"/>
      <c r="F44" s="86"/>
      <c r="G44" s="87"/>
      <c r="P44" s="88"/>
    </row>
    <row r="45" spans="1:19" ht="15" customHeight="1" x14ac:dyDescent="0.2">
      <c r="E45" s="85"/>
      <c r="F45" s="86"/>
      <c r="G45" s="87"/>
      <c r="P45" s="88"/>
    </row>
    <row r="46" spans="1:19" ht="15" customHeight="1" x14ac:dyDescent="0.2">
      <c r="E46" s="85"/>
      <c r="F46" s="86"/>
      <c r="G46" s="87"/>
      <c r="P46" s="88"/>
    </row>
    <row r="47" spans="1:19" ht="15" customHeight="1" x14ac:dyDescent="0.2">
      <c r="E47" s="85"/>
      <c r="F47" s="86"/>
      <c r="G47" s="87"/>
      <c r="P47" s="88"/>
    </row>
    <row r="48" spans="1:19" ht="15" customHeight="1" x14ac:dyDescent="0.2">
      <c r="E48" s="85"/>
      <c r="F48" s="86"/>
      <c r="G48" s="87"/>
      <c r="P48" s="88"/>
      <c r="S48" s="89"/>
    </row>
    <row r="49" spans="1:19" ht="15" customHeight="1" x14ac:dyDescent="0.2">
      <c r="E49" s="85"/>
      <c r="F49" s="86"/>
      <c r="G49" s="87"/>
      <c r="S49" s="89"/>
    </row>
    <row r="50" spans="1:19" ht="15" customHeight="1" x14ac:dyDescent="0.2">
      <c r="E50" s="85"/>
      <c r="F50" s="86"/>
      <c r="G50" s="87"/>
      <c r="S50" s="89"/>
    </row>
    <row r="51" spans="1:19" ht="15" customHeight="1" x14ac:dyDescent="0.2">
      <c r="E51" s="85"/>
      <c r="F51" s="86"/>
      <c r="G51" s="87"/>
      <c r="S51" s="89"/>
    </row>
    <row r="52" spans="1:19" ht="15" customHeight="1" x14ac:dyDescent="0.2">
      <c r="A52" s="193"/>
      <c r="B52" s="193"/>
      <c r="C52" s="198"/>
      <c r="D52" s="89"/>
      <c r="E52" s="85"/>
      <c r="F52" s="86"/>
      <c r="G52" s="87"/>
    </row>
    <row r="53" spans="1:19" ht="15" customHeight="1" x14ac:dyDescent="0.2">
      <c r="A53" s="193"/>
      <c r="B53" s="193"/>
      <c r="C53" s="198"/>
      <c r="D53" s="89"/>
      <c r="E53" s="85"/>
      <c r="F53" s="86"/>
      <c r="G53" s="87"/>
    </row>
    <row r="54" spans="1:19" ht="15" customHeight="1" x14ac:dyDescent="0.2">
      <c r="A54" s="193"/>
      <c r="B54" s="193"/>
      <c r="C54" s="198"/>
      <c r="D54" s="89"/>
      <c r="E54" s="85"/>
      <c r="F54" s="86"/>
      <c r="G54" s="87"/>
    </row>
    <row r="55" spans="1:19" ht="15" customHeight="1" x14ac:dyDescent="0.2">
      <c r="E55" s="85"/>
      <c r="F55" s="86"/>
      <c r="G55" s="87"/>
    </row>
    <row r="56" spans="1:19" ht="15" customHeight="1" x14ac:dyDescent="0.2">
      <c r="E56" s="85"/>
      <c r="F56" s="86"/>
      <c r="G56" s="87"/>
    </row>
    <row r="57" spans="1:19" ht="15" customHeight="1" x14ac:dyDescent="0.2">
      <c r="E57" s="85"/>
      <c r="F57" s="86"/>
      <c r="G57" s="87"/>
    </row>
    <row r="58" spans="1:19" ht="15" customHeight="1" x14ac:dyDescent="0.2">
      <c r="E58" s="85"/>
      <c r="F58" s="86"/>
      <c r="G58" s="87"/>
    </row>
    <row r="59" spans="1:19" ht="15" customHeight="1" x14ac:dyDescent="0.2">
      <c r="E59" s="85"/>
      <c r="F59" s="86"/>
      <c r="G59" s="87"/>
    </row>
    <row r="60" spans="1:19" ht="15" customHeight="1" x14ac:dyDescent="0.2">
      <c r="E60" s="85"/>
      <c r="F60" s="86"/>
      <c r="G60" s="87"/>
    </row>
    <row r="61" spans="1:19" ht="15" customHeight="1" x14ac:dyDescent="0.2">
      <c r="E61" s="85"/>
      <c r="F61" s="86"/>
      <c r="G61" s="87"/>
    </row>
    <row r="62" spans="1:19" ht="15" customHeight="1" x14ac:dyDescent="0.2">
      <c r="E62" s="85"/>
      <c r="F62" s="86"/>
      <c r="G62" s="87"/>
    </row>
    <row r="63" spans="1:19" ht="15" customHeight="1" x14ac:dyDescent="0.2">
      <c r="E63" s="85"/>
      <c r="F63" s="86"/>
      <c r="G63" s="87"/>
    </row>
    <row r="64" spans="1:19" ht="15" customHeight="1" x14ac:dyDescent="0.2">
      <c r="E64" s="85"/>
      <c r="F64" s="86"/>
      <c r="G64" s="87"/>
    </row>
    <row r="65" spans="5:7" ht="15" customHeight="1" x14ac:dyDescent="0.2">
      <c r="E65" s="85"/>
      <c r="F65" s="86"/>
      <c r="G65" s="87"/>
    </row>
    <row r="66" spans="5:7" ht="15" customHeight="1" x14ac:dyDescent="0.2">
      <c r="E66" s="85"/>
      <c r="F66" s="86"/>
      <c r="G66" s="87"/>
    </row>
    <row r="67" spans="5:7" ht="15" customHeight="1" x14ac:dyDescent="0.2">
      <c r="E67" s="85"/>
      <c r="F67" s="86"/>
      <c r="G67" s="87"/>
    </row>
    <row r="68" spans="5:7" ht="15" customHeight="1" x14ac:dyDescent="0.2">
      <c r="E68" s="85"/>
      <c r="F68" s="86"/>
      <c r="G68" s="87"/>
    </row>
    <row r="69" spans="5:7" ht="15" customHeight="1" x14ac:dyDescent="0.2">
      <c r="E69" s="85"/>
      <c r="F69" s="86"/>
      <c r="G69" s="87"/>
    </row>
    <row r="70" spans="5:7" ht="15" customHeight="1" x14ac:dyDescent="0.2">
      <c r="E70" s="85"/>
      <c r="F70" s="86"/>
      <c r="G70" s="87"/>
    </row>
    <row r="71" spans="5:7" ht="15" customHeight="1" x14ac:dyDescent="0.2">
      <c r="E71" s="85"/>
      <c r="F71" s="86"/>
      <c r="G71" s="87"/>
    </row>
    <row r="72" spans="5:7" ht="15" customHeight="1" x14ac:dyDescent="0.2">
      <c r="E72" s="85"/>
      <c r="F72" s="86"/>
      <c r="G72" s="87"/>
    </row>
    <row r="73" spans="5:7" ht="15" customHeight="1" x14ac:dyDescent="0.2">
      <c r="E73" s="85"/>
      <c r="F73" s="86"/>
      <c r="G73" s="87"/>
    </row>
    <row r="74" spans="5:7" ht="15" customHeight="1" x14ac:dyDescent="0.2">
      <c r="E74" s="85"/>
      <c r="F74" s="86"/>
      <c r="G74" s="87"/>
    </row>
    <row r="75" spans="5:7" ht="15" customHeight="1" x14ac:dyDescent="0.2">
      <c r="E75" s="85"/>
      <c r="F75" s="86"/>
      <c r="G75" s="87"/>
    </row>
    <row r="76" spans="5:7" ht="15" customHeight="1" x14ac:dyDescent="0.2">
      <c r="E76" s="85"/>
      <c r="F76" s="86"/>
      <c r="G76" s="87"/>
    </row>
    <row r="77" spans="5:7" ht="15" customHeight="1" x14ac:dyDescent="0.2">
      <c r="E77" s="85"/>
      <c r="F77" s="86"/>
      <c r="G77" s="87"/>
    </row>
    <row r="78" spans="5:7" ht="15" customHeight="1" x14ac:dyDescent="0.2">
      <c r="E78" s="85"/>
      <c r="F78" s="86"/>
      <c r="G78" s="87"/>
    </row>
    <row r="79" spans="5:7" ht="15" customHeight="1" x14ac:dyDescent="0.2">
      <c r="E79" s="85"/>
      <c r="F79" s="86"/>
      <c r="G79" s="87"/>
    </row>
    <row r="80" spans="5:7" ht="15" customHeight="1" x14ac:dyDescent="0.2">
      <c r="E80" s="85"/>
      <c r="F80" s="86"/>
      <c r="G80" s="87"/>
    </row>
    <row r="81" spans="5:7" ht="15" customHeight="1" x14ac:dyDescent="0.2">
      <c r="E81" s="85"/>
      <c r="F81" s="86"/>
      <c r="G81" s="87"/>
    </row>
    <row r="82" spans="5:7" ht="15" customHeight="1" x14ac:dyDescent="0.2">
      <c r="E82" s="85"/>
      <c r="F82" s="86"/>
      <c r="G82" s="87"/>
    </row>
    <row r="83" spans="5:7" ht="15" customHeight="1" x14ac:dyDescent="0.2">
      <c r="E83" s="85"/>
      <c r="F83" s="86"/>
      <c r="G83" s="87"/>
    </row>
    <row r="84" spans="5:7" ht="15" customHeight="1" x14ac:dyDescent="0.2">
      <c r="E84" s="85"/>
      <c r="F84" s="86"/>
      <c r="G84" s="87"/>
    </row>
    <row r="85" spans="5:7" ht="15" customHeight="1" x14ac:dyDescent="0.2">
      <c r="E85" s="85"/>
      <c r="F85" s="86"/>
      <c r="G85" s="87"/>
    </row>
    <row r="86" spans="5:7" ht="15" customHeight="1" x14ac:dyDescent="0.2">
      <c r="E86" s="85"/>
      <c r="F86" s="86"/>
      <c r="G86" s="87"/>
    </row>
    <row r="87" spans="5:7" ht="15" customHeight="1" x14ac:dyDescent="0.2">
      <c r="E87" s="85"/>
      <c r="F87" s="86"/>
      <c r="G87" s="87"/>
    </row>
    <row r="88" spans="5:7" ht="15" customHeight="1" x14ac:dyDescent="0.2">
      <c r="E88" s="85"/>
      <c r="F88" s="86"/>
      <c r="G88" s="87"/>
    </row>
    <row r="89" spans="5:7" ht="15" customHeight="1" x14ac:dyDescent="0.2">
      <c r="E89" s="85"/>
      <c r="F89" s="86"/>
      <c r="G89" s="87"/>
    </row>
    <row r="90" spans="5:7" ht="15" customHeight="1" x14ac:dyDescent="0.2">
      <c r="E90" s="85"/>
      <c r="F90" s="86"/>
      <c r="G90" s="87"/>
    </row>
    <row r="91" spans="5:7" ht="15" customHeight="1" x14ac:dyDescent="0.2">
      <c r="E91" s="85"/>
      <c r="F91" s="86"/>
      <c r="G91" s="87"/>
    </row>
    <row r="92" spans="5:7" ht="15" customHeight="1" x14ac:dyDescent="0.2">
      <c r="E92" s="85"/>
      <c r="F92" s="86"/>
      <c r="G92" s="87"/>
    </row>
    <row r="93" spans="5:7" ht="15" customHeight="1" x14ac:dyDescent="0.2">
      <c r="E93" s="85"/>
      <c r="F93" s="86"/>
      <c r="G93" s="87"/>
    </row>
    <row r="94" spans="5:7" ht="15" customHeight="1" x14ac:dyDescent="0.2">
      <c r="E94" s="85"/>
      <c r="F94" s="86"/>
      <c r="G94" s="87"/>
    </row>
    <row r="95" spans="5:7" ht="15" customHeight="1" x14ac:dyDescent="0.2">
      <c r="E95" s="85"/>
      <c r="F95" s="86"/>
      <c r="G95" s="87"/>
    </row>
    <row r="96" spans="5:7" ht="15" customHeight="1" x14ac:dyDescent="0.2">
      <c r="E96" s="85"/>
      <c r="F96" s="86"/>
      <c r="G96" s="87"/>
    </row>
    <row r="97" spans="5:7" ht="15" customHeight="1" x14ac:dyDescent="0.2">
      <c r="E97" s="85"/>
      <c r="F97" s="86"/>
      <c r="G97" s="87"/>
    </row>
    <row r="98" spans="5:7" ht="15" customHeight="1" x14ac:dyDescent="0.2">
      <c r="E98" s="85"/>
      <c r="F98" s="86"/>
      <c r="G98" s="87"/>
    </row>
    <row r="99" spans="5:7" ht="15" customHeight="1" x14ac:dyDescent="0.2">
      <c r="E99" s="85"/>
      <c r="F99" s="86"/>
      <c r="G99" s="87"/>
    </row>
    <row r="100" spans="5:7" ht="15" customHeight="1" x14ac:dyDescent="0.2">
      <c r="E100" s="85"/>
      <c r="F100" s="86"/>
      <c r="G100" s="87"/>
    </row>
    <row r="101" spans="5:7" ht="15" customHeight="1" x14ac:dyDescent="0.2">
      <c r="E101" s="85"/>
      <c r="F101" s="86"/>
      <c r="G101" s="87"/>
    </row>
    <row r="102" spans="5:7" ht="15" customHeight="1" x14ac:dyDescent="0.2">
      <c r="E102" s="85"/>
      <c r="F102" s="86"/>
      <c r="G102" s="87"/>
    </row>
    <row r="103" spans="5:7" ht="15" customHeight="1" x14ac:dyDescent="0.2">
      <c r="E103" s="85"/>
      <c r="F103" s="86"/>
      <c r="G103" s="87"/>
    </row>
    <row r="104" spans="5:7" ht="15" customHeight="1" x14ac:dyDescent="0.2">
      <c r="E104" s="85"/>
      <c r="F104" s="86"/>
      <c r="G104" s="87"/>
    </row>
    <row r="105" spans="5:7" ht="15" customHeight="1" x14ac:dyDescent="0.2">
      <c r="E105" s="85"/>
      <c r="F105" s="86"/>
      <c r="G105" s="87"/>
    </row>
    <row r="106" spans="5:7" ht="15" customHeight="1" x14ac:dyDescent="0.2">
      <c r="E106" s="85"/>
      <c r="F106" s="86"/>
      <c r="G106" s="87"/>
    </row>
    <row r="107" spans="5:7" ht="15" customHeight="1" x14ac:dyDescent="0.2">
      <c r="E107" s="85"/>
      <c r="F107" s="86"/>
      <c r="G107" s="87"/>
    </row>
    <row r="108" spans="5:7" ht="15" customHeight="1" x14ac:dyDescent="0.2">
      <c r="E108" s="85"/>
      <c r="F108" s="86"/>
      <c r="G108" s="87"/>
    </row>
    <row r="109" spans="5:7" ht="15" customHeight="1" x14ac:dyDescent="0.2">
      <c r="E109" s="85"/>
      <c r="F109" s="86"/>
      <c r="G109" s="87"/>
    </row>
    <row r="110" spans="5:7" ht="15" customHeight="1" x14ac:dyDescent="0.2">
      <c r="E110" s="85"/>
      <c r="F110" s="86"/>
      <c r="G110" s="87"/>
    </row>
    <row r="111" spans="5:7" ht="15" customHeight="1" x14ac:dyDescent="0.2">
      <c r="E111" s="85"/>
      <c r="F111" s="86"/>
      <c r="G111" s="87"/>
    </row>
    <row r="112" spans="5:7" ht="15" customHeight="1" x14ac:dyDescent="0.2">
      <c r="E112" s="85"/>
      <c r="F112" s="86"/>
      <c r="G112" s="87"/>
    </row>
    <row r="113" spans="5:7" ht="15" customHeight="1" x14ac:dyDescent="0.2">
      <c r="E113" s="85"/>
      <c r="F113" s="86"/>
      <c r="G113" s="87"/>
    </row>
    <row r="114" spans="5:7" ht="15" customHeight="1" x14ac:dyDescent="0.2">
      <c r="E114" s="85"/>
      <c r="F114" s="86"/>
      <c r="G114" s="87"/>
    </row>
    <row r="115" spans="5:7" ht="15" customHeight="1" x14ac:dyDescent="0.2">
      <c r="E115" s="85"/>
      <c r="F115" s="86"/>
      <c r="G115" s="87"/>
    </row>
    <row r="116" spans="5:7" ht="15" customHeight="1" x14ac:dyDescent="0.2">
      <c r="E116" s="85"/>
      <c r="F116" s="86"/>
      <c r="G116" s="87"/>
    </row>
    <row r="117" spans="5:7" ht="15" customHeight="1" x14ac:dyDescent="0.2">
      <c r="E117" s="85"/>
      <c r="F117" s="86"/>
      <c r="G117" s="87"/>
    </row>
    <row r="118" spans="5:7" ht="15" customHeight="1" x14ac:dyDescent="0.2">
      <c r="E118" s="85"/>
      <c r="F118" s="86"/>
      <c r="G118" s="87"/>
    </row>
    <row r="119" spans="5:7" ht="15" customHeight="1" x14ac:dyDescent="0.2">
      <c r="E119" s="85"/>
      <c r="F119" s="86"/>
      <c r="G119" s="87"/>
    </row>
    <row r="120" spans="5:7" ht="15" customHeight="1" x14ac:dyDescent="0.2">
      <c r="E120" s="85"/>
      <c r="F120" s="86"/>
      <c r="G120" s="87"/>
    </row>
    <row r="121" spans="5:7" ht="15" customHeight="1" x14ac:dyDescent="0.2">
      <c r="E121" s="85"/>
      <c r="F121" s="86"/>
      <c r="G121" s="87"/>
    </row>
    <row r="122" spans="5:7" ht="15" customHeight="1" x14ac:dyDescent="0.2">
      <c r="E122" s="85"/>
      <c r="F122" s="86"/>
      <c r="G122" s="87"/>
    </row>
    <row r="123" spans="5:7" ht="15" customHeight="1" x14ac:dyDescent="0.2">
      <c r="E123" s="85"/>
      <c r="F123" s="86"/>
      <c r="G123" s="87"/>
    </row>
    <row r="124" spans="5:7" ht="15" customHeight="1" x14ac:dyDescent="0.2">
      <c r="E124" s="85"/>
      <c r="F124" s="86"/>
      <c r="G124" s="87"/>
    </row>
    <row r="125" spans="5:7" ht="15" customHeight="1" x14ac:dyDescent="0.2">
      <c r="E125" s="85"/>
      <c r="F125" s="86"/>
      <c r="G125" s="87"/>
    </row>
    <row r="126" spans="5:7" ht="15" customHeight="1" x14ac:dyDescent="0.2">
      <c r="E126" s="85"/>
      <c r="F126" s="86"/>
      <c r="G126" s="87"/>
    </row>
    <row r="127" spans="5:7" ht="15" customHeight="1" x14ac:dyDescent="0.2">
      <c r="E127" s="85"/>
      <c r="F127" s="86"/>
      <c r="G127" s="87"/>
    </row>
    <row r="128" spans="5:7" ht="15" customHeight="1" x14ac:dyDescent="0.2">
      <c r="E128" s="85"/>
      <c r="F128" s="86"/>
      <c r="G128" s="87"/>
    </row>
    <row r="129" spans="5:7" ht="15" customHeight="1" x14ac:dyDescent="0.2">
      <c r="E129" s="85"/>
      <c r="F129" s="86"/>
      <c r="G129" s="87"/>
    </row>
    <row r="130" spans="5:7" ht="15" customHeight="1" x14ac:dyDescent="0.2">
      <c r="E130" s="85"/>
      <c r="F130" s="86"/>
      <c r="G130" s="87"/>
    </row>
    <row r="131" spans="5:7" ht="15" customHeight="1" x14ac:dyDescent="0.2">
      <c r="E131" s="85"/>
      <c r="F131" s="86"/>
      <c r="G131" s="87"/>
    </row>
    <row r="132" spans="5:7" ht="15" customHeight="1" x14ac:dyDescent="0.2">
      <c r="E132" s="85"/>
      <c r="F132" s="86"/>
      <c r="G132" s="87"/>
    </row>
    <row r="133" spans="5:7" ht="15" customHeight="1" x14ac:dyDescent="0.2">
      <c r="E133" s="85"/>
      <c r="F133" s="86"/>
      <c r="G133" s="87"/>
    </row>
    <row r="134" spans="5:7" ht="15" customHeight="1" x14ac:dyDescent="0.2">
      <c r="E134" s="85"/>
      <c r="F134" s="86"/>
      <c r="G134" s="87"/>
    </row>
    <row r="135" spans="5:7" ht="15" customHeight="1" x14ac:dyDescent="0.2">
      <c r="E135" s="85"/>
      <c r="F135" s="86"/>
      <c r="G135" s="87"/>
    </row>
    <row r="136" spans="5:7" ht="15" customHeight="1" x14ac:dyDescent="0.2">
      <c r="E136" s="85"/>
      <c r="F136" s="86"/>
      <c r="G136" s="87"/>
    </row>
    <row r="137" spans="5:7" ht="15" customHeight="1" x14ac:dyDescent="0.2">
      <c r="E137" s="85"/>
      <c r="F137" s="86"/>
      <c r="G137" s="87"/>
    </row>
    <row r="138" spans="5:7" ht="15" customHeight="1" x14ac:dyDescent="0.2">
      <c r="E138" s="85"/>
      <c r="F138" s="86"/>
      <c r="G138" s="87"/>
    </row>
    <row r="139" spans="5:7" ht="15" customHeight="1" x14ac:dyDescent="0.2">
      <c r="E139" s="85"/>
      <c r="F139" s="86"/>
      <c r="G139" s="87"/>
    </row>
    <row r="140" spans="5:7" ht="15" customHeight="1" x14ac:dyDescent="0.2">
      <c r="E140" s="85"/>
      <c r="F140" s="86"/>
      <c r="G140" s="87"/>
    </row>
    <row r="141" spans="5:7" ht="15" customHeight="1" x14ac:dyDescent="0.2">
      <c r="E141" s="85"/>
      <c r="F141" s="86"/>
      <c r="G141" s="87"/>
    </row>
    <row r="142" spans="5:7" ht="15" customHeight="1" x14ac:dyDescent="0.2">
      <c r="E142" s="85"/>
      <c r="F142" s="86"/>
      <c r="G142" s="87"/>
    </row>
    <row r="143" spans="5:7" ht="15" customHeight="1" x14ac:dyDescent="0.2">
      <c r="E143" s="85"/>
      <c r="F143" s="86"/>
      <c r="G143" s="87"/>
    </row>
    <row r="144" spans="5:7" ht="15" customHeight="1" x14ac:dyDescent="0.2">
      <c r="E144" s="85"/>
      <c r="F144" s="86"/>
      <c r="G144" s="87"/>
    </row>
    <row r="145" spans="5:7" ht="15" customHeight="1" x14ac:dyDescent="0.2">
      <c r="E145" s="85"/>
      <c r="F145" s="86"/>
      <c r="G145" s="87"/>
    </row>
    <row r="146" spans="5:7" ht="15" customHeight="1" x14ac:dyDescent="0.2">
      <c r="E146" s="85"/>
      <c r="F146" s="86"/>
      <c r="G146" s="87"/>
    </row>
    <row r="147" spans="5:7" ht="15" customHeight="1" x14ac:dyDescent="0.2">
      <c r="E147" s="85"/>
      <c r="F147" s="86"/>
      <c r="G147" s="87"/>
    </row>
    <row r="148" spans="5:7" ht="15" customHeight="1" x14ac:dyDescent="0.2">
      <c r="E148" s="85"/>
      <c r="F148" s="86"/>
      <c r="G148" s="87"/>
    </row>
    <row r="149" spans="5:7" ht="15" customHeight="1" x14ac:dyDescent="0.2">
      <c r="E149" s="85"/>
      <c r="F149" s="86"/>
      <c r="G149" s="87"/>
    </row>
    <row r="150" spans="5:7" ht="15" customHeight="1" x14ac:dyDescent="0.2">
      <c r="E150" s="85"/>
      <c r="F150" s="86"/>
      <c r="G150" s="87"/>
    </row>
    <row r="151" spans="5:7" ht="15" customHeight="1" x14ac:dyDescent="0.2">
      <c r="E151" s="85"/>
      <c r="F151" s="86"/>
      <c r="G151" s="87"/>
    </row>
    <row r="152" spans="5:7" ht="15" customHeight="1" x14ac:dyDescent="0.2">
      <c r="E152" s="85"/>
      <c r="F152" s="86"/>
      <c r="G152" s="87"/>
    </row>
    <row r="153" spans="5:7" ht="15" customHeight="1" x14ac:dyDescent="0.2">
      <c r="E153" s="85"/>
      <c r="F153" s="86"/>
      <c r="G153" s="87"/>
    </row>
    <row r="154" spans="5:7" ht="15" customHeight="1" x14ac:dyDescent="0.2">
      <c r="E154" s="85"/>
      <c r="F154" s="86"/>
      <c r="G154" s="87"/>
    </row>
    <row r="155" spans="5:7" ht="15" customHeight="1" x14ac:dyDescent="0.2">
      <c r="E155" s="85"/>
      <c r="F155" s="86"/>
      <c r="G155" s="87"/>
    </row>
    <row r="156" spans="5:7" ht="15" customHeight="1" x14ac:dyDescent="0.2">
      <c r="E156" s="85"/>
      <c r="F156" s="86"/>
      <c r="G156" s="87"/>
    </row>
    <row r="157" spans="5:7" ht="15" customHeight="1" x14ac:dyDescent="0.2">
      <c r="E157" s="85"/>
      <c r="F157" s="86"/>
      <c r="G157" s="87"/>
    </row>
    <row r="158" spans="5:7" ht="15" customHeight="1" x14ac:dyDescent="0.2">
      <c r="E158" s="85"/>
      <c r="F158" s="86"/>
      <c r="G158" s="87"/>
    </row>
    <row r="159" spans="5:7" ht="15" customHeight="1" x14ac:dyDescent="0.2">
      <c r="E159" s="85"/>
      <c r="F159" s="86"/>
      <c r="G159" s="87"/>
    </row>
    <row r="160" spans="5:7" ht="15" customHeight="1" x14ac:dyDescent="0.2">
      <c r="E160" s="85"/>
      <c r="F160" s="86"/>
      <c r="G160" s="87"/>
    </row>
    <row r="161" spans="5:7" ht="15" customHeight="1" x14ac:dyDescent="0.2">
      <c r="E161" s="85"/>
      <c r="F161" s="86"/>
      <c r="G161" s="87"/>
    </row>
    <row r="162" spans="5:7" ht="15" customHeight="1" x14ac:dyDescent="0.2">
      <c r="E162" s="85"/>
      <c r="F162" s="86"/>
      <c r="G162" s="87"/>
    </row>
    <row r="163" spans="5:7" ht="15" customHeight="1" x14ac:dyDescent="0.2">
      <c r="E163" s="85"/>
      <c r="F163" s="86"/>
      <c r="G163" s="87"/>
    </row>
    <row r="164" spans="5:7" ht="15" customHeight="1" x14ac:dyDescent="0.2">
      <c r="E164" s="85"/>
      <c r="F164" s="86"/>
      <c r="G164" s="87"/>
    </row>
    <row r="165" spans="5:7" ht="15" customHeight="1" x14ac:dyDescent="0.2">
      <c r="E165" s="85"/>
      <c r="F165" s="86"/>
      <c r="G165" s="87"/>
    </row>
    <row r="166" spans="5:7" ht="15" customHeight="1" x14ac:dyDescent="0.2">
      <c r="E166" s="85"/>
      <c r="F166" s="86"/>
      <c r="G166" s="87"/>
    </row>
    <row r="167" spans="5:7" ht="15" customHeight="1" x14ac:dyDescent="0.2">
      <c r="E167" s="85"/>
      <c r="F167" s="86"/>
      <c r="G167" s="87"/>
    </row>
    <row r="168" spans="5:7" ht="15" customHeight="1" x14ac:dyDescent="0.2">
      <c r="E168" s="85"/>
      <c r="F168" s="86"/>
      <c r="G168" s="87"/>
    </row>
    <row r="169" spans="5:7" ht="15" customHeight="1" x14ac:dyDescent="0.2">
      <c r="E169" s="85"/>
      <c r="F169" s="86"/>
      <c r="G169" s="87"/>
    </row>
    <row r="170" spans="5:7" ht="15" customHeight="1" x14ac:dyDescent="0.2">
      <c r="E170" s="85"/>
      <c r="F170" s="86"/>
      <c r="G170" s="87"/>
    </row>
    <row r="171" spans="5:7" ht="15" customHeight="1" x14ac:dyDescent="0.2">
      <c r="E171" s="85"/>
      <c r="F171" s="86"/>
      <c r="G171" s="87"/>
    </row>
    <row r="172" spans="5:7" ht="15" customHeight="1" x14ac:dyDescent="0.2">
      <c r="E172" s="85"/>
      <c r="F172" s="86"/>
      <c r="G172" s="87"/>
    </row>
    <row r="173" spans="5:7" ht="15" customHeight="1" x14ac:dyDescent="0.2">
      <c r="E173" s="85"/>
      <c r="F173" s="86"/>
      <c r="G173" s="87"/>
    </row>
    <row r="174" spans="5:7" ht="15" customHeight="1" x14ac:dyDescent="0.2">
      <c r="E174" s="85"/>
      <c r="F174" s="86"/>
      <c r="G174" s="87"/>
    </row>
    <row r="175" spans="5:7" ht="15" customHeight="1" x14ac:dyDescent="0.2">
      <c r="E175" s="85"/>
      <c r="F175" s="86"/>
      <c r="G175" s="87"/>
    </row>
    <row r="176" spans="5:7" ht="15" customHeight="1" x14ac:dyDescent="0.2">
      <c r="E176" s="85"/>
      <c r="F176" s="86"/>
      <c r="G176" s="87"/>
    </row>
    <row r="177" spans="5:7" ht="15" customHeight="1" x14ac:dyDescent="0.2">
      <c r="E177" s="85"/>
      <c r="F177" s="86"/>
      <c r="G177" s="87"/>
    </row>
    <row r="178" spans="5:7" ht="15" customHeight="1" x14ac:dyDescent="0.2">
      <c r="E178" s="85"/>
      <c r="F178" s="86"/>
      <c r="G178" s="87"/>
    </row>
    <row r="179" spans="5:7" ht="15" customHeight="1" x14ac:dyDescent="0.2">
      <c r="E179" s="85"/>
      <c r="F179" s="86"/>
      <c r="G179" s="87"/>
    </row>
    <row r="180" spans="5:7" ht="15" customHeight="1" x14ac:dyDescent="0.2">
      <c r="E180" s="85"/>
      <c r="F180" s="86"/>
      <c r="G180" s="87"/>
    </row>
    <row r="181" spans="5:7" ht="15" customHeight="1" x14ac:dyDescent="0.2">
      <c r="E181" s="85"/>
      <c r="F181" s="86"/>
      <c r="G181" s="87"/>
    </row>
    <row r="182" spans="5:7" ht="15" customHeight="1" x14ac:dyDescent="0.2">
      <c r="E182" s="85"/>
      <c r="F182" s="86"/>
      <c r="G182" s="87"/>
    </row>
    <row r="183" spans="5:7" ht="15" customHeight="1" x14ac:dyDescent="0.2">
      <c r="E183" s="85"/>
      <c r="F183" s="86"/>
      <c r="G183" s="87"/>
    </row>
    <row r="184" spans="5:7" ht="15" customHeight="1" x14ac:dyDescent="0.2">
      <c r="E184" s="85"/>
      <c r="F184" s="86"/>
      <c r="G184" s="87"/>
    </row>
    <row r="185" spans="5:7" ht="15" customHeight="1" x14ac:dyDescent="0.2">
      <c r="E185" s="85"/>
      <c r="F185" s="86"/>
      <c r="G185" s="87"/>
    </row>
    <row r="186" spans="5:7" ht="15" customHeight="1" x14ac:dyDescent="0.2">
      <c r="E186" s="85"/>
      <c r="F186" s="86"/>
      <c r="G186" s="87"/>
    </row>
    <row r="187" spans="5:7" ht="15" customHeight="1" x14ac:dyDescent="0.2">
      <c r="E187" s="85"/>
      <c r="F187" s="86"/>
      <c r="G187" s="87"/>
    </row>
    <row r="188" spans="5:7" ht="15" customHeight="1" x14ac:dyDescent="0.2">
      <c r="E188" s="85"/>
      <c r="F188" s="86"/>
      <c r="G188" s="87"/>
    </row>
    <row r="189" spans="5:7" ht="15" customHeight="1" x14ac:dyDescent="0.2">
      <c r="E189" s="85"/>
      <c r="F189" s="86"/>
      <c r="G189" s="87"/>
    </row>
    <row r="190" spans="5:7" ht="15" customHeight="1" x14ac:dyDescent="0.2">
      <c r="E190" s="85"/>
      <c r="F190" s="86"/>
      <c r="G190" s="87"/>
    </row>
    <row r="191" spans="5:7" ht="15" customHeight="1" x14ac:dyDescent="0.2">
      <c r="E191" s="85"/>
      <c r="F191" s="86"/>
      <c r="G191" s="87"/>
    </row>
    <row r="192" spans="5:7" ht="15" customHeight="1" x14ac:dyDescent="0.2">
      <c r="E192" s="85"/>
      <c r="F192" s="86"/>
      <c r="G192" s="87"/>
    </row>
    <row r="193" spans="5:7" ht="15" customHeight="1" x14ac:dyDescent="0.2">
      <c r="E193" s="85"/>
      <c r="F193" s="86"/>
      <c r="G193" s="87"/>
    </row>
    <row r="194" spans="5:7" ht="15" customHeight="1" x14ac:dyDescent="0.2">
      <c r="E194" s="85"/>
      <c r="F194" s="86"/>
      <c r="G194" s="87"/>
    </row>
    <row r="195" spans="5:7" ht="15" customHeight="1" x14ac:dyDescent="0.2">
      <c r="E195" s="85"/>
      <c r="F195" s="86"/>
      <c r="G195" s="87"/>
    </row>
    <row r="196" spans="5:7" ht="15" customHeight="1" x14ac:dyDescent="0.2">
      <c r="E196" s="85"/>
      <c r="F196" s="86"/>
      <c r="G196" s="87"/>
    </row>
    <row r="197" spans="5:7" ht="15" customHeight="1" x14ac:dyDescent="0.2">
      <c r="E197" s="85"/>
      <c r="F197" s="86"/>
      <c r="G197" s="87"/>
    </row>
    <row r="198" spans="5:7" ht="15" customHeight="1" x14ac:dyDescent="0.2">
      <c r="E198" s="85"/>
      <c r="F198" s="86"/>
      <c r="G198" s="87"/>
    </row>
    <row r="199" spans="5:7" ht="15" customHeight="1" x14ac:dyDescent="0.2">
      <c r="E199" s="85"/>
      <c r="F199" s="86"/>
      <c r="G199" s="87"/>
    </row>
    <row r="200" spans="5:7" ht="15" customHeight="1" x14ac:dyDescent="0.2">
      <c r="E200" s="85"/>
      <c r="F200" s="86"/>
      <c r="G200" s="87"/>
    </row>
    <row r="201" spans="5:7" ht="15" customHeight="1" x14ac:dyDescent="0.2">
      <c r="E201" s="85"/>
      <c r="F201" s="86"/>
      <c r="G201" s="87"/>
    </row>
    <row r="202" spans="5:7" ht="15" customHeight="1" x14ac:dyDescent="0.2">
      <c r="E202" s="85"/>
      <c r="F202" s="86"/>
      <c r="G202" s="87"/>
    </row>
    <row r="203" spans="5:7" ht="15" customHeight="1" x14ac:dyDescent="0.2">
      <c r="E203" s="85"/>
      <c r="F203" s="86"/>
      <c r="G203" s="87"/>
    </row>
    <row r="204" spans="5:7" ht="15" customHeight="1" x14ac:dyDescent="0.2">
      <c r="E204" s="85"/>
      <c r="F204" s="86"/>
      <c r="G204" s="87"/>
    </row>
    <row r="205" spans="5:7" ht="15" customHeight="1" x14ac:dyDescent="0.2">
      <c r="E205" s="85"/>
      <c r="F205" s="86"/>
      <c r="G205" s="87"/>
    </row>
    <row r="206" spans="5:7" ht="15" customHeight="1" x14ac:dyDescent="0.2">
      <c r="E206" s="85"/>
      <c r="F206" s="86"/>
      <c r="G206" s="87"/>
    </row>
    <row r="207" spans="5:7" ht="15" customHeight="1" x14ac:dyDescent="0.2">
      <c r="E207" s="85"/>
      <c r="F207" s="86"/>
      <c r="G207" s="87"/>
    </row>
    <row r="208" spans="5:7" ht="15" customHeight="1" x14ac:dyDescent="0.2">
      <c r="E208" s="85"/>
      <c r="F208" s="86"/>
      <c r="G208" s="87"/>
    </row>
    <row r="209" spans="5:7" ht="15" customHeight="1" x14ac:dyDescent="0.2">
      <c r="E209" s="85"/>
      <c r="F209" s="86"/>
      <c r="G209" s="87"/>
    </row>
    <row r="210" spans="5:7" ht="15" customHeight="1" x14ac:dyDescent="0.2">
      <c r="E210" s="85"/>
      <c r="F210" s="86"/>
      <c r="G210" s="87"/>
    </row>
    <row r="211" spans="5:7" ht="15" customHeight="1" x14ac:dyDescent="0.2">
      <c r="E211" s="85"/>
      <c r="F211" s="86"/>
      <c r="G211" s="87"/>
    </row>
    <row r="212" spans="5:7" ht="15" customHeight="1" x14ac:dyDescent="0.2">
      <c r="E212" s="85"/>
      <c r="F212" s="86"/>
      <c r="G212" s="87"/>
    </row>
    <row r="213" spans="5:7" ht="15" customHeight="1" x14ac:dyDescent="0.2">
      <c r="E213" s="85"/>
      <c r="F213" s="86"/>
      <c r="G213" s="87"/>
    </row>
    <row r="214" spans="5:7" ht="15" customHeight="1" x14ac:dyDescent="0.2">
      <c r="E214" s="85"/>
      <c r="F214" s="86"/>
      <c r="G214" s="87"/>
    </row>
    <row r="215" spans="5:7" ht="15" customHeight="1" x14ac:dyDescent="0.2">
      <c r="E215" s="85"/>
      <c r="F215" s="86"/>
      <c r="G215" s="87"/>
    </row>
    <row r="216" spans="5:7" ht="15" customHeight="1" x14ac:dyDescent="0.2">
      <c r="E216" s="85"/>
      <c r="F216" s="86"/>
      <c r="G216" s="87"/>
    </row>
    <row r="217" spans="5:7" ht="15" customHeight="1" x14ac:dyDescent="0.2">
      <c r="E217" s="85"/>
      <c r="F217" s="86"/>
      <c r="G217" s="87"/>
    </row>
    <row r="218" spans="5:7" ht="15" customHeight="1" x14ac:dyDescent="0.2">
      <c r="E218" s="85"/>
      <c r="F218" s="86"/>
      <c r="G218" s="87"/>
    </row>
    <row r="219" spans="5:7" ht="15" customHeight="1" x14ac:dyDescent="0.2">
      <c r="E219" s="85"/>
      <c r="F219" s="86"/>
      <c r="G219" s="87"/>
    </row>
    <row r="220" spans="5:7" ht="15" customHeight="1" x14ac:dyDescent="0.2">
      <c r="E220" s="85"/>
      <c r="F220" s="86"/>
      <c r="G220" s="87"/>
    </row>
    <row r="221" spans="5:7" ht="15" customHeight="1" x14ac:dyDescent="0.2">
      <c r="E221" s="85"/>
      <c r="F221" s="86"/>
      <c r="G221" s="87"/>
    </row>
    <row r="222" spans="5:7" ht="15" customHeight="1" x14ac:dyDescent="0.2">
      <c r="E222" s="85"/>
      <c r="F222" s="86"/>
      <c r="G222" s="87"/>
    </row>
    <row r="223" spans="5:7" ht="15" customHeight="1" x14ac:dyDescent="0.2">
      <c r="E223" s="85"/>
      <c r="F223" s="86"/>
      <c r="G223" s="87"/>
    </row>
    <row r="224" spans="5:7" ht="15" customHeight="1" x14ac:dyDescent="0.2">
      <c r="E224" s="85"/>
      <c r="F224" s="86"/>
      <c r="G224" s="87"/>
    </row>
    <row r="225" spans="5:7" ht="15" customHeight="1" x14ac:dyDescent="0.2">
      <c r="E225" s="85"/>
      <c r="F225" s="86"/>
      <c r="G225" s="87"/>
    </row>
    <row r="226" spans="5:7" ht="15" customHeight="1" x14ac:dyDescent="0.2">
      <c r="E226" s="85"/>
      <c r="F226" s="86"/>
      <c r="G226" s="87"/>
    </row>
    <row r="227" spans="5:7" ht="15" customHeight="1" x14ac:dyDescent="0.2">
      <c r="E227" s="85"/>
      <c r="F227" s="86"/>
      <c r="G227" s="87"/>
    </row>
    <row r="228" spans="5:7" ht="15" customHeight="1" x14ac:dyDescent="0.2">
      <c r="E228" s="85"/>
      <c r="F228" s="86"/>
      <c r="G228" s="87"/>
    </row>
    <row r="229" spans="5:7" ht="15" customHeight="1" x14ac:dyDescent="0.2">
      <c r="E229" s="85"/>
      <c r="F229" s="86"/>
      <c r="G229" s="87"/>
    </row>
    <row r="230" spans="5:7" ht="15" customHeight="1" x14ac:dyDescent="0.2">
      <c r="E230" s="85"/>
      <c r="F230" s="86"/>
      <c r="G230" s="87"/>
    </row>
    <row r="231" spans="5:7" ht="15" customHeight="1" x14ac:dyDescent="0.2">
      <c r="E231" s="85"/>
      <c r="F231" s="86"/>
      <c r="G231" s="87"/>
    </row>
    <row r="232" spans="5:7" ht="15" customHeight="1" x14ac:dyDescent="0.2">
      <c r="E232" s="85"/>
      <c r="F232" s="86"/>
      <c r="G232" s="87"/>
    </row>
    <row r="233" spans="5:7" ht="15" customHeight="1" x14ac:dyDescent="0.2">
      <c r="E233" s="85"/>
      <c r="F233" s="86"/>
      <c r="G233" s="87"/>
    </row>
    <row r="234" spans="5:7" ht="15" customHeight="1" x14ac:dyDescent="0.2">
      <c r="E234" s="85"/>
      <c r="F234" s="86"/>
      <c r="G234" s="87"/>
    </row>
    <row r="235" spans="5:7" ht="15" customHeight="1" x14ac:dyDescent="0.2">
      <c r="E235" s="85"/>
      <c r="F235" s="86"/>
      <c r="G235" s="87"/>
    </row>
    <row r="236" spans="5:7" ht="15" customHeight="1" x14ac:dyDescent="0.2">
      <c r="E236" s="85"/>
      <c r="F236" s="86"/>
      <c r="G236" s="87"/>
    </row>
    <row r="237" spans="5:7" ht="15" customHeight="1" x14ac:dyDescent="0.2">
      <c r="E237" s="85"/>
      <c r="F237" s="86"/>
      <c r="G237" s="87"/>
    </row>
    <row r="238" spans="5:7" ht="15" customHeight="1" x14ac:dyDescent="0.2">
      <c r="E238" s="85"/>
      <c r="F238" s="86"/>
      <c r="G238" s="87"/>
    </row>
    <row r="239" spans="5:7" ht="15" customHeight="1" x14ac:dyDescent="0.2">
      <c r="E239" s="85"/>
      <c r="F239" s="86"/>
      <c r="G239" s="87"/>
    </row>
    <row r="240" spans="5:7" ht="15" customHeight="1" x14ac:dyDescent="0.2">
      <c r="E240" s="85"/>
      <c r="F240" s="86"/>
      <c r="G240" s="87"/>
    </row>
    <row r="241" spans="5:7" ht="15" customHeight="1" x14ac:dyDescent="0.2">
      <c r="E241" s="85"/>
      <c r="F241" s="86"/>
      <c r="G241" s="87"/>
    </row>
    <row r="242" spans="5:7" ht="15" customHeight="1" x14ac:dyDescent="0.2">
      <c r="E242" s="85"/>
      <c r="F242" s="86"/>
      <c r="G242" s="87"/>
    </row>
    <row r="243" spans="5:7" ht="15" customHeight="1" x14ac:dyDescent="0.2">
      <c r="E243" s="85"/>
      <c r="F243" s="86"/>
      <c r="G243" s="87"/>
    </row>
    <row r="244" spans="5:7" ht="15" customHeight="1" x14ac:dyDescent="0.2">
      <c r="E244" s="85"/>
      <c r="F244" s="86"/>
      <c r="G244" s="87"/>
    </row>
    <row r="245" spans="5:7" ht="15" customHeight="1" x14ac:dyDescent="0.2">
      <c r="E245" s="85"/>
      <c r="F245" s="86"/>
      <c r="G245" s="87"/>
    </row>
    <row r="246" spans="5:7" ht="15" customHeight="1" x14ac:dyDescent="0.2">
      <c r="E246" s="85"/>
      <c r="F246" s="86"/>
      <c r="G246" s="87"/>
    </row>
    <row r="247" spans="5:7" ht="15" customHeight="1" x14ac:dyDescent="0.2">
      <c r="E247" s="85"/>
      <c r="F247" s="86"/>
      <c r="G247" s="87"/>
    </row>
    <row r="248" spans="5:7" ht="15" customHeight="1" x14ac:dyDescent="0.2">
      <c r="E248" s="85"/>
      <c r="F248" s="86"/>
      <c r="G248" s="87"/>
    </row>
    <row r="249" spans="5:7" ht="15" customHeight="1" x14ac:dyDescent="0.2">
      <c r="E249" s="85"/>
      <c r="F249" s="86"/>
      <c r="G249" s="87"/>
    </row>
    <row r="250" spans="5:7" ht="15" customHeight="1" x14ac:dyDescent="0.2">
      <c r="E250" s="85"/>
      <c r="F250" s="86"/>
      <c r="G250" s="87"/>
    </row>
    <row r="251" spans="5:7" ht="15" customHeight="1" x14ac:dyDescent="0.2">
      <c r="E251" s="85"/>
      <c r="F251" s="86"/>
      <c r="G251" s="87"/>
    </row>
    <row r="252" spans="5:7" ht="15" customHeight="1" x14ac:dyDescent="0.2">
      <c r="E252" s="85"/>
      <c r="F252" s="86"/>
      <c r="G252" s="87"/>
    </row>
    <row r="253" spans="5:7" ht="15" customHeight="1" x14ac:dyDescent="0.2">
      <c r="E253" s="85"/>
      <c r="F253" s="86"/>
      <c r="G253" s="87"/>
    </row>
    <row r="254" spans="5:7" ht="15" customHeight="1" x14ac:dyDescent="0.2">
      <c r="E254" s="85"/>
      <c r="F254" s="86"/>
      <c r="G254" s="87"/>
    </row>
    <row r="255" spans="5:7" ht="15" customHeight="1" x14ac:dyDescent="0.2">
      <c r="E255" s="85"/>
      <c r="F255" s="86"/>
      <c r="G255" s="87"/>
    </row>
    <row r="256" spans="5:7" ht="15" customHeight="1" x14ac:dyDescent="0.2">
      <c r="E256" s="85"/>
      <c r="F256" s="86"/>
      <c r="G256" s="87"/>
    </row>
    <row r="257" spans="5:7" ht="15" customHeight="1" x14ac:dyDescent="0.2">
      <c r="E257" s="85"/>
      <c r="F257" s="86"/>
      <c r="G257" s="87"/>
    </row>
    <row r="258" spans="5:7" ht="15" customHeight="1" x14ac:dyDescent="0.2">
      <c r="E258" s="85"/>
      <c r="F258" s="86"/>
      <c r="G258" s="87"/>
    </row>
    <row r="259" spans="5:7" ht="15" customHeight="1" x14ac:dyDescent="0.2">
      <c r="E259" s="85"/>
      <c r="F259" s="86"/>
      <c r="G259" s="87"/>
    </row>
    <row r="260" spans="5:7" ht="15" customHeight="1" x14ac:dyDescent="0.2">
      <c r="E260" s="85"/>
      <c r="F260" s="86"/>
      <c r="G260" s="87"/>
    </row>
    <row r="261" spans="5:7" ht="15" customHeight="1" x14ac:dyDescent="0.2">
      <c r="E261" s="85"/>
      <c r="F261" s="86"/>
      <c r="G261" s="87"/>
    </row>
    <row r="262" spans="5:7" ht="15" customHeight="1" x14ac:dyDescent="0.2">
      <c r="E262" s="85"/>
      <c r="F262" s="86"/>
      <c r="G262" s="87"/>
    </row>
    <row r="263" spans="5:7" ht="15" customHeight="1" x14ac:dyDescent="0.2">
      <c r="E263" s="85"/>
      <c r="F263" s="86"/>
      <c r="G263" s="87"/>
    </row>
    <row r="264" spans="5:7" ht="15" customHeight="1" x14ac:dyDescent="0.2">
      <c r="E264" s="85"/>
      <c r="F264" s="86"/>
      <c r="G264" s="87"/>
    </row>
    <row r="265" spans="5:7" ht="15" customHeight="1" x14ac:dyDescent="0.2">
      <c r="E265" s="85"/>
      <c r="F265" s="86"/>
      <c r="G265" s="87"/>
    </row>
    <row r="266" spans="5:7" ht="15" customHeight="1" x14ac:dyDescent="0.2">
      <c r="E266" s="85"/>
      <c r="F266" s="86"/>
      <c r="G266" s="87"/>
    </row>
    <row r="267" spans="5:7" ht="15" customHeight="1" x14ac:dyDescent="0.2">
      <c r="E267" s="85"/>
      <c r="F267" s="86"/>
      <c r="G267" s="87"/>
    </row>
    <row r="268" spans="5:7" ht="15" customHeight="1" x14ac:dyDescent="0.2">
      <c r="E268" s="85"/>
      <c r="F268" s="86"/>
      <c r="G268" s="87"/>
    </row>
    <row r="269" spans="5:7" ht="15" customHeight="1" x14ac:dyDescent="0.2">
      <c r="E269" s="85"/>
      <c r="F269" s="86"/>
      <c r="G269" s="87"/>
    </row>
    <row r="270" spans="5:7" ht="15" customHeight="1" x14ac:dyDescent="0.2">
      <c r="E270" s="85"/>
      <c r="F270" s="86"/>
      <c r="G270" s="87"/>
    </row>
    <row r="271" spans="5:7" ht="15" customHeight="1" x14ac:dyDescent="0.2">
      <c r="E271" s="85"/>
      <c r="F271" s="86"/>
      <c r="G271" s="87"/>
    </row>
    <row r="272" spans="5:7" ht="15" customHeight="1" x14ac:dyDescent="0.2">
      <c r="E272" s="85"/>
      <c r="F272" s="86"/>
      <c r="G272" s="87"/>
    </row>
    <row r="273" spans="5:7" ht="15" customHeight="1" x14ac:dyDescent="0.2">
      <c r="E273" s="85"/>
      <c r="F273" s="86"/>
      <c r="G273" s="87"/>
    </row>
    <row r="274" spans="5:7" ht="15" customHeight="1" x14ac:dyDescent="0.2">
      <c r="E274" s="85"/>
      <c r="F274" s="86"/>
      <c r="G274" s="87"/>
    </row>
    <row r="275" spans="5:7" ht="15" customHeight="1" x14ac:dyDescent="0.2">
      <c r="E275" s="85"/>
      <c r="F275" s="86"/>
      <c r="G275" s="87"/>
    </row>
    <row r="276" spans="5:7" ht="15" customHeight="1" x14ac:dyDescent="0.2">
      <c r="E276" s="85"/>
      <c r="F276" s="86"/>
      <c r="G276" s="87"/>
    </row>
    <row r="277" spans="5:7" ht="15" customHeight="1" x14ac:dyDescent="0.2">
      <c r="E277" s="85"/>
      <c r="F277" s="86"/>
      <c r="G277" s="87"/>
    </row>
    <row r="278" spans="5:7" ht="15" customHeight="1" x14ac:dyDescent="0.2">
      <c r="E278" s="85"/>
      <c r="F278" s="86"/>
      <c r="G278" s="87"/>
    </row>
    <row r="279" spans="5:7" ht="15" customHeight="1" x14ac:dyDescent="0.2">
      <c r="E279" s="85"/>
      <c r="F279" s="86"/>
      <c r="G279" s="87"/>
    </row>
    <row r="280" spans="5:7" ht="15" customHeight="1" x14ac:dyDescent="0.2">
      <c r="E280" s="85"/>
      <c r="F280" s="86"/>
      <c r="G280" s="87"/>
    </row>
    <row r="281" spans="5:7" ht="15" customHeight="1" x14ac:dyDescent="0.2">
      <c r="E281" s="85"/>
      <c r="F281" s="86"/>
      <c r="G281" s="87"/>
    </row>
    <row r="282" spans="5:7" ht="15" customHeight="1" x14ac:dyDescent="0.2">
      <c r="E282" s="85"/>
      <c r="F282" s="86"/>
      <c r="G282" s="87"/>
    </row>
    <row r="283" spans="5:7" ht="15" customHeight="1" x14ac:dyDescent="0.2">
      <c r="E283" s="85"/>
      <c r="F283" s="86"/>
      <c r="G283" s="87"/>
    </row>
    <row r="284" spans="5:7" ht="15" customHeight="1" x14ac:dyDescent="0.2">
      <c r="E284" s="85"/>
      <c r="F284" s="86"/>
      <c r="G284" s="87"/>
    </row>
    <row r="285" spans="5:7" ht="15" customHeight="1" x14ac:dyDescent="0.2">
      <c r="E285" s="85"/>
      <c r="F285" s="86"/>
      <c r="G285" s="87"/>
    </row>
    <row r="286" spans="5:7" ht="15" customHeight="1" x14ac:dyDescent="0.2">
      <c r="E286" s="85"/>
      <c r="F286" s="86"/>
      <c r="G286" s="87"/>
    </row>
    <row r="287" spans="5:7" ht="15" customHeight="1" x14ac:dyDescent="0.2">
      <c r="E287" s="85"/>
      <c r="F287" s="86"/>
      <c r="G287" s="87"/>
    </row>
    <row r="288" spans="5:7" ht="15" customHeight="1" x14ac:dyDescent="0.2">
      <c r="E288" s="85"/>
      <c r="F288" s="86"/>
      <c r="G288" s="87"/>
    </row>
    <row r="289" spans="5:7" ht="15" customHeight="1" x14ac:dyDescent="0.2">
      <c r="E289" s="85"/>
      <c r="F289" s="86"/>
      <c r="G289" s="87"/>
    </row>
    <row r="290" spans="5:7" ht="15" customHeight="1" x14ac:dyDescent="0.2">
      <c r="E290" s="85"/>
      <c r="F290" s="86"/>
      <c r="G290" s="87"/>
    </row>
    <row r="291" spans="5:7" ht="15" customHeight="1" x14ac:dyDescent="0.2">
      <c r="E291" s="85"/>
      <c r="F291" s="86"/>
      <c r="G291" s="87"/>
    </row>
    <row r="292" spans="5:7" ht="15" customHeight="1" x14ac:dyDescent="0.2">
      <c r="E292" s="85"/>
      <c r="F292" s="86"/>
      <c r="G292" s="87"/>
    </row>
    <row r="293" spans="5:7" ht="15" customHeight="1" x14ac:dyDescent="0.2">
      <c r="E293" s="85"/>
      <c r="F293" s="86"/>
      <c r="G293" s="87"/>
    </row>
    <row r="294" spans="5:7" ht="15" customHeight="1" x14ac:dyDescent="0.2">
      <c r="E294" s="85"/>
      <c r="F294" s="86"/>
      <c r="G294" s="87"/>
    </row>
    <row r="295" spans="5:7" ht="15" customHeight="1" x14ac:dyDescent="0.2">
      <c r="E295" s="85"/>
      <c r="F295" s="86"/>
      <c r="G295" s="87"/>
    </row>
    <row r="296" spans="5:7" ht="15" customHeight="1" x14ac:dyDescent="0.2">
      <c r="E296" s="85"/>
      <c r="F296" s="86"/>
      <c r="G296" s="87"/>
    </row>
    <row r="297" spans="5:7" ht="15" customHeight="1" x14ac:dyDescent="0.2">
      <c r="E297" s="85"/>
      <c r="F297" s="86"/>
      <c r="G297" s="87"/>
    </row>
    <row r="298" spans="5:7" ht="15" customHeight="1" x14ac:dyDescent="0.2">
      <c r="E298" s="85"/>
      <c r="F298" s="86"/>
      <c r="G298" s="87"/>
    </row>
    <row r="299" spans="5:7" ht="15" customHeight="1" x14ac:dyDescent="0.2">
      <c r="E299" s="85"/>
      <c r="F299" s="86"/>
      <c r="G299" s="87"/>
    </row>
    <row r="300" spans="5:7" ht="15" customHeight="1" x14ac:dyDescent="0.2">
      <c r="E300" s="85"/>
      <c r="F300" s="86"/>
      <c r="G300" s="87"/>
    </row>
    <row r="301" spans="5:7" ht="15" customHeight="1" x14ac:dyDescent="0.2">
      <c r="E301" s="85"/>
      <c r="F301" s="86"/>
      <c r="G301" s="87"/>
    </row>
    <row r="302" spans="5:7" ht="15" customHeight="1" x14ac:dyDescent="0.2">
      <c r="E302" s="85"/>
      <c r="F302" s="86"/>
      <c r="G302" s="87"/>
    </row>
    <row r="303" spans="5:7" ht="15" customHeight="1" x14ac:dyDescent="0.2">
      <c r="E303" s="85"/>
      <c r="F303" s="86"/>
      <c r="G303" s="87"/>
    </row>
    <row r="304" spans="5:7" ht="15" customHeight="1" x14ac:dyDescent="0.2">
      <c r="E304" s="85"/>
      <c r="F304" s="86"/>
      <c r="G304" s="87"/>
    </row>
    <row r="305" spans="5:7" ht="15" customHeight="1" x14ac:dyDescent="0.2">
      <c r="E305" s="85"/>
      <c r="F305" s="86"/>
      <c r="G305" s="87"/>
    </row>
    <row r="306" spans="5:7" ht="15" customHeight="1" x14ac:dyDescent="0.2">
      <c r="E306" s="85"/>
      <c r="F306" s="86"/>
      <c r="G306" s="87"/>
    </row>
    <row r="307" spans="5:7" ht="15" customHeight="1" x14ac:dyDescent="0.2">
      <c r="E307" s="85"/>
      <c r="F307" s="86"/>
      <c r="G307" s="87"/>
    </row>
    <row r="308" spans="5:7" ht="15" customHeight="1" x14ac:dyDescent="0.2">
      <c r="E308" s="85"/>
      <c r="F308" s="86"/>
      <c r="G308" s="87"/>
    </row>
    <row r="309" spans="5:7" ht="15" customHeight="1" x14ac:dyDescent="0.2">
      <c r="E309" s="85"/>
      <c r="F309" s="86"/>
      <c r="G309" s="87"/>
    </row>
    <row r="310" spans="5:7" ht="15" customHeight="1" x14ac:dyDescent="0.2">
      <c r="E310" s="85"/>
      <c r="F310" s="86"/>
      <c r="G310" s="87"/>
    </row>
    <row r="311" spans="5:7" ht="15" customHeight="1" x14ac:dyDescent="0.2">
      <c r="E311" s="85"/>
      <c r="F311" s="86"/>
      <c r="G311" s="87"/>
    </row>
    <row r="312" spans="5:7" ht="15" customHeight="1" x14ac:dyDescent="0.2">
      <c r="E312" s="85"/>
      <c r="F312" s="86"/>
      <c r="G312" s="87"/>
    </row>
    <row r="313" spans="5:7" ht="15" customHeight="1" x14ac:dyDescent="0.2">
      <c r="E313" s="85"/>
      <c r="F313" s="86"/>
      <c r="G313" s="87"/>
    </row>
    <row r="314" spans="5:7" ht="15" customHeight="1" x14ac:dyDescent="0.2">
      <c r="E314" s="85"/>
      <c r="F314" s="86"/>
      <c r="G314" s="87"/>
    </row>
    <row r="315" spans="5:7" ht="15" customHeight="1" x14ac:dyDescent="0.2">
      <c r="E315" s="85"/>
      <c r="F315" s="86"/>
      <c r="G315" s="87"/>
    </row>
    <row r="316" spans="5:7" ht="15" customHeight="1" x14ac:dyDescent="0.2">
      <c r="E316" s="85"/>
      <c r="F316" s="86"/>
      <c r="G316" s="87"/>
    </row>
    <row r="317" spans="5:7" ht="15" customHeight="1" x14ac:dyDescent="0.2">
      <c r="E317" s="85"/>
      <c r="F317" s="86"/>
      <c r="G317" s="87"/>
    </row>
    <row r="318" spans="5:7" ht="15" customHeight="1" x14ac:dyDescent="0.2">
      <c r="E318" s="85"/>
      <c r="F318" s="86"/>
      <c r="G318" s="87"/>
    </row>
    <row r="319" spans="5:7" ht="15" customHeight="1" x14ac:dyDescent="0.2">
      <c r="E319" s="85"/>
      <c r="F319" s="86"/>
      <c r="G319" s="87"/>
    </row>
    <row r="320" spans="5:7" ht="15" customHeight="1" x14ac:dyDescent="0.2">
      <c r="E320" s="85"/>
      <c r="F320" s="86"/>
      <c r="G320" s="87"/>
    </row>
    <row r="321" spans="5:7" ht="15" customHeight="1" x14ac:dyDescent="0.2">
      <c r="E321" s="85"/>
      <c r="F321" s="86"/>
      <c r="G321" s="87"/>
    </row>
    <row r="322" spans="5:7" ht="15" customHeight="1" x14ac:dyDescent="0.2">
      <c r="E322" s="85"/>
      <c r="F322" s="86"/>
      <c r="G322" s="87"/>
    </row>
    <row r="323" spans="5:7" ht="15" customHeight="1" x14ac:dyDescent="0.2">
      <c r="E323" s="85"/>
      <c r="F323" s="86"/>
      <c r="G323" s="87"/>
    </row>
    <row r="324" spans="5:7" ht="15" customHeight="1" x14ac:dyDescent="0.2">
      <c r="E324" s="85"/>
      <c r="F324" s="86"/>
      <c r="G324" s="87"/>
    </row>
    <row r="325" spans="5:7" ht="15" customHeight="1" x14ac:dyDescent="0.2">
      <c r="E325" s="85"/>
      <c r="F325" s="86"/>
      <c r="G325" s="87"/>
    </row>
    <row r="326" spans="5:7" ht="15" customHeight="1" x14ac:dyDescent="0.2">
      <c r="E326" s="85"/>
      <c r="F326" s="86"/>
      <c r="G326" s="87"/>
    </row>
    <row r="327" spans="5:7" ht="15" customHeight="1" x14ac:dyDescent="0.2">
      <c r="E327" s="85"/>
      <c r="F327" s="86"/>
      <c r="G327" s="87"/>
    </row>
    <row r="328" spans="5:7" ht="15" customHeight="1" x14ac:dyDescent="0.2">
      <c r="E328" s="85"/>
      <c r="F328" s="86"/>
      <c r="G328" s="87"/>
    </row>
    <row r="329" spans="5:7" ht="15" customHeight="1" x14ac:dyDescent="0.2">
      <c r="E329" s="85"/>
      <c r="F329" s="86"/>
      <c r="G329" s="87"/>
    </row>
    <row r="330" spans="5:7" ht="15" customHeight="1" x14ac:dyDescent="0.2">
      <c r="E330" s="85"/>
      <c r="F330" s="86"/>
      <c r="G330" s="87"/>
    </row>
    <row r="331" spans="5:7" ht="15" customHeight="1" x14ac:dyDescent="0.2">
      <c r="E331" s="85"/>
      <c r="F331" s="86"/>
      <c r="G331" s="87"/>
    </row>
    <row r="332" spans="5:7" ht="15" customHeight="1" x14ac:dyDescent="0.2">
      <c r="E332" s="85"/>
      <c r="F332" s="86"/>
      <c r="G332" s="87"/>
    </row>
    <row r="333" spans="5:7" ht="15" customHeight="1" x14ac:dyDescent="0.2">
      <c r="E333" s="85"/>
      <c r="F333" s="86"/>
      <c r="G333" s="87"/>
    </row>
    <row r="334" spans="5:7" ht="15" customHeight="1" x14ac:dyDescent="0.2">
      <c r="E334" s="85"/>
      <c r="F334" s="86"/>
      <c r="G334" s="87"/>
    </row>
    <row r="335" spans="5:7" ht="15" customHeight="1" x14ac:dyDescent="0.2">
      <c r="E335" s="85"/>
      <c r="F335" s="86"/>
      <c r="G335" s="87"/>
    </row>
    <row r="336" spans="5:7" ht="15" customHeight="1" x14ac:dyDescent="0.2">
      <c r="E336" s="85"/>
      <c r="F336" s="86"/>
      <c r="G336" s="87"/>
    </row>
    <row r="337" spans="5:7" ht="15" customHeight="1" x14ac:dyDescent="0.2">
      <c r="E337" s="85"/>
      <c r="F337" s="86"/>
      <c r="G337" s="87"/>
    </row>
    <row r="338" spans="5:7" ht="15" customHeight="1" x14ac:dyDescent="0.2">
      <c r="E338" s="85"/>
      <c r="F338" s="86"/>
      <c r="G338" s="87"/>
    </row>
    <row r="339" spans="5:7" ht="15" customHeight="1" x14ac:dyDescent="0.2">
      <c r="E339" s="85"/>
      <c r="F339" s="86"/>
      <c r="G339" s="87"/>
    </row>
    <row r="340" spans="5:7" ht="15" customHeight="1" x14ac:dyDescent="0.2">
      <c r="E340" s="85"/>
      <c r="F340" s="86"/>
      <c r="G340" s="87"/>
    </row>
    <row r="341" spans="5:7" ht="15" customHeight="1" x14ac:dyDescent="0.2">
      <c r="E341" s="85"/>
      <c r="F341" s="86"/>
      <c r="G341" s="87"/>
    </row>
    <row r="342" spans="5:7" ht="15" customHeight="1" x14ac:dyDescent="0.2">
      <c r="E342" s="85"/>
      <c r="F342" s="86"/>
      <c r="G342" s="87"/>
    </row>
    <row r="343" spans="5:7" ht="15" customHeight="1" x14ac:dyDescent="0.2">
      <c r="E343" s="85"/>
      <c r="F343" s="86"/>
      <c r="G343" s="87"/>
    </row>
    <row r="344" spans="5:7" ht="15" customHeight="1" x14ac:dyDescent="0.2">
      <c r="E344" s="85"/>
      <c r="F344" s="86"/>
      <c r="G344" s="87"/>
    </row>
    <row r="345" spans="5:7" ht="15" customHeight="1" x14ac:dyDescent="0.2">
      <c r="E345" s="85"/>
      <c r="F345" s="86"/>
      <c r="G345" s="87"/>
    </row>
    <row r="346" spans="5:7" ht="15" customHeight="1" x14ac:dyDescent="0.2">
      <c r="E346" s="85"/>
      <c r="F346" s="86"/>
      <c r="G346" s="87"/>
    </row>
    <row r="347" spans="5:7" ht="15" customHeight="1" x14ac:dyDescent="0.2">
      <c r="E347" s="85"/>
      <c r="F347" s="86"/>
      <c r="G347" s="87"/>
    </row>
    <row r="348" spans="5:7" ht="15" customHeight="1" x14ac:dyDescent="0.2">
      <c r="E348" s="85"/>
      <c r="F348" s="86"/>
      <c r="G348" s="87"/>
    </row>
    <row r="349" spans="5:7" ht="15" customHeight="1" x14ac:dyDescent="0.2">
      <c r="E349" s="85"/>
      <c r="F349" s="86"/>
      <c r="G349" s="87"/>
    </row>
    <row r="350" spans="5:7" ht="15" customHeight="1" x14ac:dyDescent="0.2">
      <c r="E350" s="85"/>
      <c r="F350" s="86"/>
      <c r="G350" s="87"/>
    </row>
    <row r="351" spans="5:7" ht="15" customHeight="1" x14ac:dyDescent="0.2">
      <c r="E351" s="85"/>
      <c r="F351" s="86"/>
      <c r="G351" s="87"/>
    </row>
    <row r="352" spans="5:7" ht="15" customHeight="1" x14ac:dyDescent="0.2">
      <c r="E352" s="85"/>
      <c r="F352" s="86"/>
      <c r="G352" s="87"/>
    </row>
    <row r="353" spans="5:7" ht="15" customHeight="1" x14ac:dyDescent="0.2">
      <c r="E353" s="85"/>
      <c r="F353" s="86"/>
      <c r="G353" s="87"/>
    </row>
    <row r="354" spans="5:7" ht="15" customHeight="1" x14ac:dyDescent="0.2">
      <c r="E354" s="85"/>
      <c r="F354" s="86"/>
      <c r="G354" s="87"/>
    </row>
    <row r="355" spans="5:7" ht="15" customHeight="1" x14ac:dyDescent="0.2">
      <c r="E355" s="85"/>
      <c r="F355" s="86"/>
      <c r="G355" s="87"/>
    </row>
    <row r="356" spans="5:7" ht="15" customHeight="1" x14ac:dyDescent="0.2">
      <c r="E356" s="85"/>
      <c r="F356" s="86"/>
      <c r="G356" s="87"/>
    </row>
    <row r="357" spans="5:7" ht="15" customHeight="1" x14ac:dyDescent="0.2">
      <c r="E357" s="85"/>
      <c r="F357" s="86"/>
      <c r="G357" s="87"/>
    </row>
    <row r="358" spans="5:7" ht="15" customHeight="1" x14ac:dyDescent="0.2">
      <c r="E358" s="85"/>
      <c r="F358" s="86"/>
      <c r="G358" s="87"/>
    </row>
    <row r="359" spans="5:7" ht="15" customHeight="1" x14ac:dyDescent="0.2">
      <c r="E359" s="85"/>
      <c r="F359" s="86"/>
      <c r="G359" s="87"/>
    </row>
    <row r="360" spans="5:7" ht="15" customHeight="1" x14ac:dyDescent="0.2">
      <c r="E360" s="85"/>
      <c r="F360" s="86"/>
      <c r="G360" s="87"/>
    </row>
    <row r="361" spans="5:7" ht="15" customHeight="1" x14ac:dyDescent="0.2">
      <c r="E361" s="85"/>
      <c r="F361" s="86"/>
      <c r="G361" s="87"/>
    </row>
    <row r="362" spans="5:7" ht="15" customHeight="1" x14ac:dyDescent="0.2">
      <c r="E362" s="85"/>
      <c r="F362" s="86"/>
      <c r="G362" s="87"/>
    </row>
    <row r="363" spans="5:7" ht="15" customHeight="1" x14ac:dyDescent="0.2">
      <c r="E363" s="85"/>
      <c r="F363" s="86"/>
      <c r="G363" s="87"/>
    </row>
    <row r="364" spans="5:7" ht="15" customHeight="1" x14ac:dyDescent="0.2">
      <c r="E364" s="85"/>
      <c r="F364" s="86"/>
      <c r="G364" s="87"/>
    </row>
    <row r="365" spans="5:7" ht="15" customHeight="1" x14ac:dyDescent="0.2">
      <c r="E365" s="85"/>
      <c r="F365" s="86"/>
      <c r="G365" s="87"/>
    </row>
    <row r="366" spans="5:7" ht="15" customHeight="1" x14ac:dyDescent="0.2">
      <c r="E366" s="85"/>
      <c r="F366" s="86"/>
      <c r="G366" s="87"/>
    </row>
    <row r="367" spans="5:7" ht="15" customHeight="1" x14ac:dyDescent="0.2">
      <c r="E367" s="85"/>
      <c r="F367" s="86"/>
      <c r="G367" s="87"/>
    </row>
    <row r="368" spans="5:7" ht="15" customHeight="1" x14ac:dyDescent="0.2">
      <c r="E368" s="85"/>
      <c r="F368" s="86"/>
      <c r="G368" s="87"/>
    </row>
    <row r="369" spans="5:7" ht="15" customHeight="1" x14ac:dyDescent="0.2">
      <c r="E369" s="85"/>
      <c r="F369" s="86"/>
      <c r="G369" s="87"/>
    </row>
    <row r="370" spans="5:7" ht="15" customHeight="1" x14ac:dyDescent="0.2">
      <c r="E370" s="85"/>
      <c r="F370" s="86"/>
      <c r="G370" s="87"/>
    </row>
    <row r="371" spans="5:7" ht="15" customHeight="1" x14ac:dyDescent="0.2">
      <c r="E371" s="85"/>
      <c r="F371" s="86"/>
      <c r="G371" s="87"/>
    </row>
    <row r="372" spans="5:7" ht="15" customHeight="1" x14ac:dyDescent="0.2">
      <c r="E372" s="85"/>
      <c r="F372" s="86"/>
      <c r="G372" s="87"/>
    </row>
    <row r="373" spans="5:7" ht="15" customHeight="1" x14ac:dyDescent="0.2">
      <c r="E373" s="85"/>
      <c r="F373" s="86"/>
      <c r="G373" s="87"/>
    </row>
    <row r="374" spans="5:7" ht="15" customHeight="1" x14ac:dyDescent="0.2">
      <c r="E374" s="85"/>
      <c r="F374" s="86"/>
      <c r="G374" s="87"/>
    </row>
    <row r="375" spans="5:7" ht="15" customHeight="1" x14ac:dyDescent="0.2">
      <c r="E375" s="85"/>
      <c r="F375" s="86"/>
      <c r="G375" s="87"/>
    </row>
    <row r="376" spans="5:7" ht="15" customHeight="1" x14ac:dyDescent="0.2">
      <c r="E376" s="85"/>
      <c r="F376" s="86"/>
      <c r="G376" s="87"/>
    </row>
    <row r="377" spans="5:7" ht="15" customHeight="1" x14ac:dyDescent="0.2">
      <c r="E377" s="85"/>
      <c r="F377" s="86"/>
      <c r="G377" s="87"/>
    </row>
    <row r="378" spans="5:7" ht="15" customHeight="1" x14ac:dyDescent="0.2">
      <c r="E378" s="85"/>
      <c r="F378" s="86"/>
      <c r="G378" s="87"/>
    </row>
    <row r="379" spans="5:7" ht="15" customHeight="1" x14ac:dyDescent="0.2">
      <c r="E379" s="85"/>
      <c r="F379" s="86"/>
      <c r="G379" s="87"/>
    </row>
    <row r="380" spans="5:7" ht="15" customHeight="1" x14ac:dyDescent="0.2">
      <c r="E380" s="85"/>
      <c r="F380" s="86"/>
      <c r="G380" s="87"/>
    </row>
    <row r="381" spans="5:7" ht="15" customHeight="1" x14ac:dyDescent="0.2">
      <c r="E381" s="85"/>
      <c r="F381" s="86"/>
      <c r="G381" s="87"/>
    </row>
    <row r="382" spans="5:7" ht="15" customHeight="1" x14ac:dyDescent="0.2">
      <c r="E382" s="85"/>
      <c r="F382" s="86"/>
      <c r="G382" s="87"/>
    </row>
    <row r="383" spans="5:7" ht="15" customHeight="1" x14ac:dyDescent="0.2">
      <c r="E383" s="85"/>
      <c r="F383" s="86"/>
      <c r="G383" s="87"/>
    </row>
    <row r="384" spans="5:7" ht="15" customHeight="1" x14ac:dyDescent="0.2">
      <c r="E384" s="85"/>
      <c r="F384" s="86"/>
      <c r="G384" s="87"/>
    </row>
    <row r="385" spans="5:7" ht="15" customHeight="1" x14ac:dyDescent="0.2">
      <c r="E385" s="85"/>
      <c r="F385" s="86"/>
      <c r="G385" s="87"/>
    </row>
    <row r="386" spans="5:7" ht="15" customHeight="1" x14ac:dyDescent="0.2">
      <c r="E386" s="85"/>
      <c r="F386" s="86"/>
      <c r="G386" s="87"/>
    </row>
    <row r="387" spans="5:7" ht="15" customHeight="1" x14ac:dyDescent="0.2">
      <c r="E387" s="85"/>
      <c r="F387" s="86"/>
      <c r="G387" s="87"/>
    </row>
    <row r="388" spans="5:7" ht="15" customHeight="1" x14ac:dyDescent="0.2">
      <c r="E388" s="85"/>
      <c r="F388" s="86"/>
      <c r="G388" s="87"/>
    </row>
    <row r="389" spans="5:7" ht="15" customHeight="1" x14ac:dyDescent="0.2">
      <c r="E389" s="85"/>
      <c r="F389" s="86"/>
      <c r="G389" s="87"/>
    </row>
    <row r="390" spans="5:7" ht="15" customHeight="1" x14ac:dyDescent="0.2">
      <c r="E390" s="85"/>
      <c r="F390" s="86"/>
      <c r="G390" s="87"/>
    </row>
    <row r="391" spans="5:7" ht="15" customHeight="1" x14ac:dyDescent="0.2">
      <c r="E391" s="85"/>
      <c r="F391" s="86"/>
      <c r="G391" s="87"/>
    </row>
    <row r="392" spans="5:7" ht="15" customHeight="1" x14ac:dyDescent="0.2">
      <c r="E392" s="85"/>
      <c r="F392" s="86"/>
      <c r="G392" s="87"/>
    </row>
    <row r="393" spans="5:7" ht="15" customHeight="1" x14ac:dyDescent="0.2">
      <c r="E393" s="85"/>
      <c r="F393" s="86"/>
      <c r="G393" s="87"/>
    </row>
    <row r="394" spans="5:7" ht="15" customHeight="1" x14ac:dyDescent="0.2">
      <c r="E394" s="85"/>
      <c r="F394" s="86"/>
      <c r="G394" s="87"/>
    </row>
    <row r="395" spans="5:7" ht="15" customHeight="1" x14ac:dyDescent="0.2">
      <c r="E395" s="85"/>
      <c r="F395" s="86"/>
      <c r="G395" s="87"/>
    </row>
    <row r="396" spans="5:7" ht="15" customHeight="1" x14ac:dyDescent="0.2">
      <c r="E396" s="85"/>
      <c r="F396" s="86"/>
      <c r="G396" s="87"/>
    </row>
    <row r="397" spans="5:7" ht="15" customHeight="1" x14ac:dyDescent="0.2">
      <c r="E397" s="85"/>
      <c r="F397" s="86"/>
      <c r="G397" s="87"/>
    </row>
    <row r="398" spans="5:7" ht="15" customHeight="1" x14ac:dyDescent="0.2">
      <c r="E398" s="85"/>
      <c r="F398" s="86"/>
      <c r="G398" s="87"/>
    </row>
    <row r="399" spans="5:7" ht="15" customHeight="1" x14ac:dyDescent="0.2">
      <c r="E399" s="85"/>
      <c r="F399" s="86"/>
      <c r="G399" s="87"/>
    </row>
    <row r="400" spans="5:7" ht="15" customHeight="1" x14ac:dyDescent="0.2">
      <c r="E400" s="85"/>
      <c r="F400" s="86"/>
      <c r="G400" s="87"/>
    </row>
    <row r="401" spans="5:7" ht="15" customHeight="1" x14ac:dyDescent="0.2">
      <c r="E401" s="85"/>
      <c r="F401" s="86"/>
      <c r="G401" s="87"/>
    </row>
    <row r="402" spans="5:7" ht="15" customHeight="1" x14ac:dyDescent="0.2">
      <c r="E402" s="85"/>
      <c r="F402" s="86"/>
      <c r="G402" s="87"/>
    </row>
    <row r="403" spans="5:7" ht="15" customHeight="1" x14ac:dyDescent="0.2">
      <c r="E403" s="85"/>
      <c r="F403" s="86"/>
      <c r="G403" s="87"/>
    </row>
    <row r="404" spans="5:7" ht="15" customHeight="1" x14ac:dyDescent="0.2">
      <c r="E404" s="85"/>
      <c r="F404" s="86"/>
      <c r="G404" s="87"/>
    </row>
    <row r="405" spans="5:7" ht="15" customHeight="1" x14ac:dyDescent="0.2">
      <c r="E405" s="85"/>
      <c r="F405" s="86"/>
      <c r="G405" s="87"/>
    </row>
    <row r="406" spans="5:7" ht="15" customHeight="1" x14ac:dyDescent="0.2">
      <c r="E406" s="85"/>
      <c r="F406" s="86"/>
      <c r="G406" s="87"/>
    </row>
    <row r="407" spans="5:7" ht="15" customHeight="1" x14ac:dyDescent="0.2">
      <c r="E407" s="85"/>
      <c r="F407" s="86"/>
      <c r="G407" s="87"/>
    </row>
    <row r="408" spans="5:7" ht="15" customHeight="1" x14ac:dyDescent="0.2">
      <c r="E408" s="85"/>
      <c r="F408" s="86"/>
      <c r="G408" s="87"/>
    </row>
    <row r="409" spans="5:7" ht="15" customHeight="1" x14ac:dyDescent="0.2">
      <c r="E409" s="85"/>
      <c r="F409" s="86"/>
      <c r="G409" s="87"/>
    </row>
    <row r="410" spans="5:7" ht="15" customHeight="1" x14ac:dyDescent="0.2">
      <c r="E410" s="85"/>
      <c r="F410" s="86"/>
      <c r="G410" s="87"/>
    </row>
    <row r="411" spans="5:7" ht="15" customHeight="1" x14ac:dyDescent="0.2">
      <c r="E411" s="85"/>
      <c r="F411" s="86"/>
      <c r="G411" s="87"/>
    </row>
    <row r="412" spans="5:7" ht="15" customHeight="1" x14ac:dyDescent="0.2">
      <c r="E412" s="85"/>
      <c r="F412" s="86"/>
      <c r="G412" s="87"/>
    </row>
    <row r="413" spans="5:7" ht="15" customHeight="1" x14ac:dyDescent="0.2">
      <c r="E413" s="85"/>
      <c r="F413" s="86"/>
      <c r="G413" s="87"/>
    </row>
    <row r="414" spans="5:7" ht="15" customHeight="1" x14ac:dyDescent="0.2">
      <c r="E414" s="85"/>
      <c r="F414" s="86"/>
      <c r="G414" s="87"/>
    </row>
    <row r="415" spans="5:7" ht="15" customHeight="1" x14ac:dyDescent="0.2">
      <c r="E415" s="85"/>
      <c r="F415" s="86"/>
      <c r="G415" s="87"/>
    </row>
    <row r="416" spans="5:7" ht="15" customHeight="1" x14ac:dyDescent="0.2">
      <c r="E416" s="85"/>
      <c r="F416" s="86"/>
      <c r="G416" s="87"/>
    </row>
    <row r="417" spans="5:7" ht="15" customHeight="1" x14ac:dyDescent="0.2">
      <c r="E417" s="85"/>
      <c r="F417" s="86"/>
      <c r="G417" s="87"/>
    </row>
    <row r="418" spans="5:7" ht="15" customHeight="1" x14ac:dyDescent="0.2">
      <c r="E418" s="85"/>
      <c r="F418" s="86"/>
      <c r="G418" s="87"/>
    </row>
    <row r="419" spans="5:7" ht="15" customHeight="1" x14ac:dyDescent="0.2">
      <c r="E419" s="85"/>
      <c r="F419" s="86"/>
      <c r="G419" s="87"/>
    </row>
    <row r="420" spans="5:7" ht="15" customHeight="1" x14ac:dyDescent="0.2">
      <c r="E420" s="85"/>
      <c r="F420" s="86"/>
      <c r="G420" s="87"/>
    </row>
    <row r="421" spans="5:7" ht="15" customHeight="1" x14ac:dyDescent="0.2">
      <c r="E421" s="85"/>
      <c r="F421" s="86"/>
      <c r="G421" s="87"/>
    </row>
    <row r="422" spans="5:7" ht="15" customHeight="1" x14ac:dyDescent="0.2">
      <c r="E422" s="85"/>
      <c r="F422" s="86"/>
      <c r="G422" s="87"/>
    </row>
    <row r="423" spans="5:7" ht="15" customHeight="1" x14ac:dyDescent="0.2">
      <c r="E423" s="85"/>
      <c r="F423" s="86"/>
      <c r="G423" s="87"/>
    </row>
    <row r="424" spans="5:7" ht="15" customHeight="1" x14ac:dyDescent="0.2">
      <c r="E424" s="85"/>
      <c r="F424" s="86"/>
      <c r="G424" s="87"/>
    </row>
    <row r="425" spans="5:7" ht="15" customHeight="1" x14ac:dyDescent="0.2">
      <c r="E425" s="85"/>
      <c r="F425" s="86"/>
      <c r="G425" s="87"/>
    </row>
    <row r="426" spans="5:7" ht="15" customHeight="1" x14ac:dyDescent="0.2">
      <c r="E426" s="85"/>
      <c r="F426" s="86"/>
      <c r="G426" s="87"/>
    </row>
    <row r="427" spans="5:7" ht="15" customHeight="1" x14ac:dyDescent="0.2">
      <c r="E427" s="85"/>
      <c r="F427" s="86"/>
      <c r="G427" s="87"/>
    </row>
    <row r="428" spans="5:7" ht="15" customHeight="1" x14ac:dyDescent="0.2">
      <c r="E428" s="85"/>
      <c r="F428" s="86"/>
      <c r="G428" s="87"/>
    </row>
    <row r="429" spans="5:7" ht="15" customHeight="1" x14ac:dyDescent="0.2">
      <c r="E429" s="85"/>
      <c r="F429" s="86"/>
      <c r="G429" s="87"/>
    </row>
    <row r="430" spans="5:7" ht="15" customHeight="1" x14ac:dyDescent="0.2">
      <c r="E430" s="85"/>
      <c r="F430" s="86"/>
      <c r="G430" s="87"/>
    </row>
    <row r="431" spans="5:7" ht="15" customHeight="1" x14ac:dyDescent="0.2">
      <c r="E431" s="85"/>
      <c r="F431" s="86"/>
      <c r="G431" s="87"/>
    </row>
    <row r="432" spans="5:7" ht="15" customHeight="1" x14ac:dyDescent="0.2">
      <c r="E432" s="85"/>
      <c r="F432" s="86"/>
      <c r="G432" s="87"/>
    </row>
    <row r="433" spans="5:7" ht="15" customHeight="1" x14ac:dyDescent="0.2">
      <c r="E433" s="85"/>
      <c r="F433" s="86"/>
      <c r="G433" s="87"/>
    </row>
    <row r="434" spans="5:7" ht="15" customHeight="1" x14ac:dyDescent="0.2">
      <c r="E434" s="85"/>
      <c r="F434" s="86"/>
      <c r="G434" s="87"/>
    </row>
    <row r="435" spans="5:7" ht="15" customHeight="1" x14ac:dyDescent="0.2">
      <c r="E435" s="85"/>
      <c r="F435" s="86"/>
      <c r="G435" s="87"/>
    </row>
    <row r="436" spans="5:7" ht="15" customHeight="1" x14ac:dyDescent="0.2">
      <c r="E436" s="85"/>
      <c r="F436" s="86"/>
      <c r="G436" s="87"/>
    </row>
    <row r="437" spans="5:7" ht="15" customHeight="1" x14ac:dyDescent="0.2">
      <c r="E437" s="85"/>
      <c r="F437" s="86"/>
      <c r="G437" s="87"/>
    </row>
    <row r="438" spans="5:7" ht="15" customHeight="1" x14ac:dyDescent="0.2">
      <c r="E438" s="85"/>
      <c r="F438" s="86"/>
      <c r="G438" s="87"/>
    </row>
    <row r="439" spans="5:7" ht="15" customHeight="1" x14ac:dyDescent="0.2">
      <c r="E439" s="85"/>
      <c r="F439" s="86"/>
      <c r="G439" s="87"/>
    </row>
    <row r="440" spans="5:7" ht="15" customHeight="1" x14ac:dyDescent="0.2">
      <c r="E440" s="85"/>
      <c r="F440" s="86"/>
      <c r="G440" s="87"/>
    </row>
    <row r="441" spans="5:7" ht="15" customHeight="1" x14ac:dyDescent="0.2">
      <c r="E441" s="85"/>
      <c r="F441" s="86"/>
      <c r="G441" s="87"/>
    </row>
    <row r="442" spans="5:7" ht="15" customHeight="1" x14ac:dyDescent="0.2">
      <c r="E442" s="85"/>
      <c r="F442" s="86"/>
      <c r="G442" s="87"/>
    </row>
    <row r="443" spans="5:7" ht="15" customHeight="1" x14ac:dyDescent="0.2">
      <c r="E443" s="85"/>
      <c r="F443" s="86"/>
      <c r="G443" s="87"/>
    </row>
    <row r="444" spans="5:7" ht="15" customHeight="1" x14ac:dyDescent="0.2">
      <c r="E444" s="85"/>
      <c r="F444" s="86"/>
      <c r="G444" s="87"/>
    </row>
    <row r="445" spans="5:7" ht="15" customHeight="1" x14ac:dyDescent="0.2">
      <c r="E445" s="85"/>
      <c r="F445" s="86"/>
      <c r="G445" s="87"/>
    </row>
    <row r="446" spans="5:7" ht="15" customHeight="1" x14ac:dyDescent="0.2">
      <c r="E446" s="85"/>
      <c r="F446" s="86"/>
      <c r="G446" s="87"/>
    </row>
    <row r="447" spans="5:7" ht="15" customHeight="1" x14ac:dyDescent="0.2">
      <c r="E447" s="85"/>
      <c r="F447" s="86"/>
      <c r="G447" s="87"/>
    </row>
    <row r="448" spans="5:7" ht="15" customHeight="1" x14ac:dyDescent="0.2">
      <c r="E448" s="85"/>
      <c r="F448" s="86"/>
      <c r="G448" s="87"/>
    </row>
    <row r="449" spans="5:7" ht="15" customHeight="1" x14ac:dyDescent="0.2">
      <c r="E449" s="85"/>
      <c r="F449" s="86"/>
      <c r="G449" s="87"/>
    </row>
    <row r="450" spans="5:7" ht="15" customHeight="1" x14ac:dyDescent="0.2">
      <c r="E450" s="85"/>
      <c r="F450" s="86"/>
      <c r="G450" s="87"/>
    </row>
    <row r="451" spans="5:7" ht="15" customHeight="1" x14ac:dyDescent="0.2">
      <c r="E451" s="85"/>
      <c r="F451" s="86"/>
      <c r="G451" s="87"/>
    </row>
    <row r="452" spans="5:7" ht="15" customHeight="1" x14ac:dyDescent="0.2">
      <c r="E452" s="85"/>
      <c r="F452" s="86"/>
      <c r="G452" s="87"/>
    </row>
    <row r="453" spans="5:7" ht="15" customHeight="1" x14ac:dyDescent="0.2">
      <c r="E453" s="85"/>
      <c r="F453" s="86"/>
      <c r="G453" s="87"/>
    </row>
    <row r="454" spans="5:7" ht="15" customHeight="1" x14ac:dyDescent="0.2">
      <c r="E454" s="85"/>
      <c r="F454" s="86"/>
      <c r="G454" s="87"/>
    </row>
    <row r="455" spans="5:7" ht="15" customHeight="1" x14ac:dyDescent="0.2">
      <c r="E455" s="85"/>
      <c r="F455" s="86"/>
      <c r="G455" s="87"/>
    </row>
    <row r="456" spans="5:7" ht="15" customHeight="1" x14ac:dyDescent="0.2">
      <c r="E456" s="85"/>
      <c r="F456" s="86"/>
      <c r="G456" s="87"/>
    </row>
    <row r="457" spans="5:7" ht="15" customHeight="1" x14ac:dyDescent="0.2">
      <c r="E457" s="85"/>
      <c r="F457" s="86"/>
      <c r="G457" s="87"/>
    </row>
    <row r="458" spans="5:7" ht="15" customHeight="1" x14ac:dyDescent="0.2">
      <c r="E458" s="85"/>
      <c r="F458" s="86"/>
      <c r="G458" s="87"/>
    </row>
    <row r="459" spans="5:7" ht="15" customHeight="1" x14ac:dyDescent="0.2">
      <c r="E459" s="85"/>
      <c r="F459" s="86"/>
      <c r="G459" s="87"/>
    </row>
    <row r="460" spans="5:7" ht="15" customHeight="1" x14ac:dyDescent="0.2">
      <c r="E460" s="85"/>
      <c r="F460" s="86"/>
      <c r="G460" s="87"/>
    </row>
    <row r="461" spans="5:7" ht="15" customHeight="1" x14ac:dyDescent="0.2">
      <c r="E461" s="85"/>
      <c r="F461" s="86"/>
      <c r="G461" s="87"/>
    </row>
    <row r="462" spans="5:7" ht="15" customHeight="1" x14ac:dyDescent="0.2">
      <c r="E462" s="85"/>
      <c r="F462" s="86"/>
      <c r="G462" s="87"/>
    </row>
    <row r="463" spans="5:7" ht="15" customHeight="1" x14ac:dyDescent="0.2">
      <c r="E463" s="85"/>
      <c r="F463" s="86"/>
      <c r="G463" s="87"/>
    </row>
    <row r="464" spans="5:7" ht="15" customHeight="1" x14ac:dyDescent="0.2">
      <c r="E464" s="85"/>
      <c r="F464" s="86"/>
      <c r="G464" s="87"/>
    </row>
    <row r="465" spans="5:7" ht="15" customHeight="1" x14ac:dyDescent="0.2">
      <c r="E465" s="85"/>
      <c r="F465" s="86"/>
      <c r="G465" s="87"/>
    </row>
    <row r="466" spans="5:7" ht="15" customHeight="1" x14ac:dyDescent="0.2">
      <c r="E466" s="85"/>
      <c r="F466" s="86"/>
      <c r="G466" s="87"/>
    </row>
    <row r="467" spans="5:7" ht="15" customHeight="1" x14ac:dyDescent="0.2">
      <c r="E467" s="85"/>
      <c r="F467" s="86"/>
      <c r="G467" s="87"/>
    </row>
    <row r="468" spans="5:7" ht="15" customHeight="1" x14ac:dyDescent="0.2">
      <c r="E468" s="85"/>
      <c r="F468" s="86"/>
      <c r="G468" s="87"/>
    </row>
    <row r="469" spans="5:7" ht="15" customHeight="1" x14ac:dyDescent="0.2">
      <c r="E469" s="85"/>
      <c r="F469" s="86"/>
      <c r="G469" s="87"/>
    </row>
    <row r="470" spans="5:7" ht="15" customHeight="1" x14ac:dyDescent="0.2">
      <c r="E470" s="85"/>
      <c r="F470" s="86"/>
      <c r="G470" s="87"/>
    </row>
    <row r="471" spans="5:7" ht="15" customHeight="1" x14ac:dyDescent="0.2">
      <c r="E471" s="85"/>
      <c r="F471" s="86"/>
      <c r="G471" s="87"/>
    </row>
    <row r="472" spans="5:7" ht="15" customHeight="1" x14ac:dyDescent="0.2">
      <c r="E472" s="85"/>
      <c r="F472" s="86"/>
      <c r="G472" s="87"/>
    </row>
    <row r="473" spans="5:7" ht="15" customHeight="1" x14ac:dyDescent="0.2">
      <c r="E473" s="85"/>
      <c r="F473" s="86"/>
      <c r="G473" s="87"/>
    </row>
    <row r="474" spans="5:7" ht="15" customHeight="1" x14ac:dyDescent="0.2">
      <c r="E474" s="85"/>
      <c r="F474" s="86"/>
      <c r="G474" s="87"/>
    </row>
    <row r="475" spans="5:7" ht="15" customHeight="1" x14ac:dyDescent="0.2">
      <c r="E475" s="85"/>
      <c r="F475" s="86"/>
      <c r="G475" s="87"/>
    </row>
    <row r="476" spans="5:7" ht="15" customHeight="1" x14ac:dyDescent="0.2">
      <c r="E476" s="85"/>
      <c r="F476" s="86"/>
      <c r="G476" s="87"/>
    </row>
    <row r="477" spans="5:7" ht="15" customHeight="1" x14ac:dyDescent="0.2">
      <c r="E477" s="85"/>
      <c r="F477" s="86"/>
      <c r="G477" s="87"/>
    </row>
    <row r="478" spans="5:7" ht="15" customHeight="1" x14ac:dyDescent="0.2">
      <c r="E478" s="85"/>
      <c r="F478" s="86"/>
      <c r="G478" s="87"/>
    </row>
    <row r="479" spans="5:7" ht="15" customHeight="1" x14ac:dyDescent="0.2">
      <c r="E479" s="85"/>
      <c r="F479" s="86"/>
      <c r="G479" s="87"/>
    </row>
    <row r="480" spans="5:7" ht="15" customHeight="1" x14ac:dyDescent="0.2">
      <c r="E480" s="85"/>
      <c r="F480" s="86"/>
      <c r="G480" s="87"/>
    </row>
    <row r="481" spans="5:7" ht="15" customHeight="1" x14ac:dyDescent="0.2">
      <c r="E481" s="85"/>
      <c r="F481" s="86"/>
      <c r="G481" s="87"/>
    </row>
    <row r="482" spans="5:7" ht="15" customHeight="1" x14ac:dyDescent="0.2">
      <c r="E482" s="85"/>
      <c r="F482" s="86"/>
      <c r="G482" s="87"/>
    </row>
    <row r="483" spans="5:7" ht="15" customHeight="1" x14ac:dyDescent="0.2">
      <c r="E483" s="85"/>
      <c r="F483" s="86"/>
      <c r="G483" s="87"/>
    </row>
    <row r="484" spans="5:7" ht="15" customHeight="1" x14ac:dyDescent="0.2">
      <c r="E484" s="85"/>
      <c r="F484" s="86"/>
      <c r="G484" s="87"/>
    </row>
    <row r="485" spans="5:7" ht="15" customHeight="1" x14ac:dyDescent="0.2">
      <c r="E485" s="85"/>
      <c r="F485" s="86"/>
      <c r="G485" s="87"/>
    </row>
    <row r="486" spans="5:7" ht="15" customHeight="1" x14ac:dyDescent="0.2">
      <c r="E486" s="85"/>
      <c r="F486" s="86"/>
      <c r="G486" s="87"/>
    </row>
    <row r="487" spans="5:7" ht="15" customHeight="1" x14ac:dyDescent="0.2">
      <c r="E487" s="85"/>
      <c r="F487" s="86"/>
      <c r="G487" s="87"/>
    </row>
    <row r="488" spans="5:7" ht="15" customHeight="1" x14ac:dyDescent="0.2">
      <c r="E488" s="85"/>
      <c r="F488" s="86"/>
      <c r="G488" s="87"/>
    </row>
    <row r="489" spans="5:7" ht="15" customHeight="1" x14ac:dyDescent="0.2">
      <c r="E489" s="85"/>
      <c r="F489" s="86"/>
      <c r="G489" s="87"/>
    </row>
    <row r="490" spans="5:7" ht="15" customHeight="1" x14ac:dyDescent="0.2">
      <c r="E490" s="85"/>
      <c r="F490" s="86"/>
      <c r="G490" s="87"/>
    </row>
    <row r="491" spans="5:7" ht="15" customHeight="1" x14ac:dyDescent="0.2">
      <c r="E491" s="85"/>
      <c r="F491" s="86"/>
      <c r="G491" s="87"/>
    </row>
    <row r="492" spans="5:7" ht="15" customHeight="1" x14ac:dyDescent="0.2">
      <c r="E492" s="85"/>
      <c r="F492" s="86"/>
      <c r="G492" s="87"/>
    </row>
    <row r="493" spans="5:7" ht="15" customHeight="1" x14ac:dyDescent="0.2">
      <c r="E493" s="85"/>
      <c r="F493" s="86"/>
      <c r="G493" s="87"/>
    </row>
    <row r="494" spans="5:7" ht="15" customHeight="1" x14ac:dyDescent="0.2">
      <c r="E494" s="85"/>
      <c r="F494" s="86"/>
      <c r="G494" s="87"/>
    </row>
    <row r="495" spans="5:7" ht="15" customHeight="1" x14ac:dyDescent="0.2">
      <c r="E495" s="85"/>
      <c r="F495" s="86"/>
      <c r="G495" s="87"/>
    </row>
    <row r="496" spans="5:7" ht="15" customHeight="1" x14ac:dyDescent="0.2">
      <c r="E496" s="85"/>
      <c r="F496" s="86"/>
      <c r="G496" s="87"/>
    </row>
    <row r="497" spans="5:7" ht="15" customHeight="1" x14ac:dyDescent="0.2">
      <c r="E497" s="85"/>
      <c r="F497" s="86"/>
      <c r="G497" s="87"/>
    </row>
    <row r="498" spans="5:7" ht="15" customHeight="1" x14ac:dyDescent="0.2">
      <c r="E498" s="85"/>
      <c r="F498" s="86"/>
      <c r="G498" s="87"/>
    </row>
    <row r="499" spans="5:7" ht="15" customHeight="1" x14ac:dyDescent="0.2">
      <c r="E499" s="85"/>
      <c r="F499" s="86"/>
      <c r="G499" s="87"/>
    </row>
    <row r="500" spans="5:7" ht="15" customHeight="1" x14ac:dyDescent="0.2">
      <c r="E500" s="85"/>
      <c r="F500" s="86"/>
      <c r="G500" s="87"/>
    </row>
    <row r="501" spans="5:7" ht="15" customHeight="1" x14ac:dyDescent="0.2">
      <c r="E501" s="85"/>
      <c r="F501" s="86"/>
      <c r="G501" s="87"/>
    </row>
    <row r="502" spans="5:7" ht="15" customHeight="1" x14ac:dyDescent="0.2">
      <c r="E502" s="85"/>
      <c r="F502" s="86"/>
      <c r="G502" s="87"/>
    </row>
    <row r="503" spans="5:7" ht="15" customHeight="1" x14ac:dyDescent="0.2">
      <c r="E503" s="85"/>
      <c r="F503" s="86"/>
      <c r="G503" s="87"/>
    </row>
    <row r="504" spans="5:7" ht="15" customHeight="1" x14ac:dyDescent="0.2">
      <c r="E504" s="85"/>
      <c r="F504" s="86"/>
      <c r="G504" s="87"/>
    </row>
    <row r="505" spans="5:7" ht="15" customHeight="1" x14ac:dyDescent="0.2">
      <c r="E505" s="85"/>
      <c r="F505" s="86"/>
      <c r="G505" s="87"/>
    </row>
    <row r="506" spans="5:7" ht="15" customHeight="1" x14ac:dyDescent="0.2">
      <c r="E506" s="85"/>
      <c r="F506" s="86"/>
      <c r="G506" s="87"/>
    </row>
    <row r="507" spans="5:7" ht="15" customHeight="1" x14ac:dyDescent="0.2">
      <c r="E507" s="85"/>
      <c r="F507" s="86"/>
      <c r="G507" s="87"/>
    </row>
    <row r="508" spans="5:7" ht="15" customHeight="1" x14ac:dyDescent="0.2">
      <c r="E508" s="85"/>
      <c r="F508" s="86"/>
      <c r="G508" s="87"/>
    </row>
    <row r="509" spans="5:7" ht="15" customHeight="1" x14ac:dyDescent="0.2">
      <c r="E509" s="85"/>
      <c r="F509" s="86"/>
      <c r="G509" s="87"/>
    </row>
    <row r="510" spans="5:7" ht="15" customHeight="1" x14ac:dyDescent="0.2">
      <c r="E510" s="85"/>
      <c r="F510" s="86"/>
      <c r="G510" s="87"/>
    </row>
    <row r="511" spans="5:7" ht="15" customHeight="1" x14ac:dyDescent="0.2">
      <c r="E511" s="85"/>
      <c r="F511" s="86"/>
      <c r="G511" s="87"/>
    </row>
    <row r="512" spans="5:7" ht="15" customHeight="1" x14ac:dyDescent="0.2">
      <c r="E512" s="85"/>
      <c r="F512" s="86"/>
      <c r="G512" s="87"/>
    </row>
    <row r="513" spans="5:7" ht="15" customHeight="1" x14ac:dyDescent="0.2">
      <c r="E513" s="85"/>
      <c r="F513" s="86"/>
      <c r="G513" s="87"/>
    </row>
    <row r="514" spans="5:7" ht="15" customHeight="1" x14ac:dyDescent="0.2">
      <c r="E514" s="85"/>
      <c r="F514" s="86"/>
      <c r="G514" s="87"/>
    </row>
    <row r="515" spans="5:7" ht="15" customHeight="1" x14ac:dyDescent="0.2">
      <c r="E515" s="85"/>
      <c r="F515" s="86"/>
      <c r="G515" s="87"/>
    </row>
    <row r="516" spans="5:7" ht="15" customHeight="1" x14ac:dyDescent="0.2">
      <c r="E516" s="85"/>
      <c r="F516" s="86"/>
      <c r="G516" s="87"/>
    </row>
    <row r="517" spans="5:7" ht="15" customHeight="1" x14ac:dyDescent="0.2">
      <c r="E517" s="85"/>
      <c r="F517" s="86"/>
      <c r="G517" s="87"/>
    </row>
    <row r="518" spans="5:7" ht="15" customHeight="1" x14ac:dyDescent="0.2">
      <c r="E518" s="85"/>
      <c r="F518" s="86"/>
      <c r="G518" s="87"/>
    </row>
    <row r="519" spans="5:7" ht="15" customHeight="1" x14ac:dyDescent="0.2">
      <c r="E519" s="85"/>
      <c r="F519" s="86"/>
      <c r="G519" s="87"/>
    </row>
    <row r="520" spans="5:7" ht="15" customHeight="1" x14ac:dyDescent="0.2">
      <c r="E520" s="85"/>
      <c r="F520" s="86"/>
      <c r="G520" s="87"/>
    </row>
    <row r="521" spans="5:7" ht="15" customHeight="1" x14ac:dyDescent="0.2">
      <c r="E521" s="85"/>
      <c r="F521" s="86"/>
      <c r="G521" s="87"/>
    </row>
    <row r="522" spans="5:7" ht="15" customHeight="1" x14ac:dyDescent="0.2">
      <c r="E522" s="85"/>
      <c r="F522" s="86"/>
      <c r="G522" s="87"/>
    </row>
    <row r="523" spans="5:7" ht="15" customHeight="1" x14ac:dyDescent="0.2">
      <c r="E523" s="85"/>
      <c r="F523" s="86"/>
      <c r="G523" s="87"/>
    </row>
    <row r="524" spans="5:7" ht="15" customHeight="1" x14ac:dyDescent="0.2">
      <c r="E524" s="85"/>
      <c r="F524" s="86"/>
      <c r="G524" s="87"/>
    </row>
    <row r="525" spans="5:7" ht="15" customHeight="1" x14ac:dyDescent="0.2">
      <c r="E525" s="85"/>
      <c r="F525" s="86"/>
      <c r="G525" s="87"/>
    </row>
    <row r="526" spans="5:7" ht="15" customHeight="1" x14ac:dyDescent="0.2">
      <c r="E526" s="85"/>
      <c r="F526" s="86"/>
      <c r="G526" s="87"/>
    </row>
    <row r="527" spans="5:7" ht="15" customHeight="1" x14ac:dyDescent="0.2">
      <c r="E527" s="85"/>
      <c r="F527" s="86"/>
      <c r="G527" s="87"/>
    </row>
    <row r="528" spans="5:7" ht="15" customHeight="1" x14ac:dyDescent="0.2">
      <c r="E528" s="85"/>
      <c r="F528" s="86"/>
      <c r="G528" s="87"/>
    </row>
    <row r="529" spans="5:7" ht="15" customHeight="1" x14ac:dyDescent="0.2">
      <c r="E529" s="85"/>
      <c r="F529" s="86"/>
      <c r="G529" s="87"/>
    </row>
    <row r="530" spans="5:7" ht="15" customHeight="1" x14ac:dyDescent="0.2">
      <c r="E530" s="85"/>
      <c r="F530" s="86"/>
      <c r="G530" s="87"/>
    </row>
    <row r="531" spans="5:7" ht="15" customHeight="1" x14ac:dyDescent="0.2">
      <c r="E531" s="90"/>
      <c r="F531" s="91"/>
      <c r="G531" s="92"/>
    </row>
  </sheetData>
  <sheetProtection algorithmName="SHA-512" hashValue="9dkLfRabaDq3y/gKi8lHPNfWnbcY6XWCa1r6qQTw1UaLnMW6+b9zyYOXv06GPnb2IjbThOQChu7cz+odPB7WiQ==" saltValue="fqQrQ7CNXbjRbI/6bENc7w==" spinCount="100000" sheet="1" scenarios="1" formatCells="0" formatColumns="0" insertHyperlinks="0" sort="0" autoFilter="0"/>
  <mergeCells count="2">
    <mergeCell ref="H4:H5"/>
    <mergeCell ref="B6:B35"/>
  </mergeCells>
  <printOptions horizontalCentered="1"/>
  <pageMargins left="0.3" right="0.3" top="0.3" bottom="0.5" header="0.31496062992126" footer="0.31496062992126"/>
  <pageSetup paperSize="9" scale="78" fitToHeight="0" orientation="portrait" horizontalDpi="4294967293" r:id="rId1"/>
  <headerFooter>
    <oddFooter>&amp;L&amp;A&amp;RPage &amp;P of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7030A0"/>
    <pageSetUpPr autoPageBreaks="0" fitToPage="1"/>
  </sheetPr>
  <dimension ref="A1:P54"/>
  <sheetViews>
    <sheetView showGridLines="0" showRowColHeaders="0" workbookViewId="0">
      <pane ySplit="8" topLeftCell="A9" activePane="bottomLeft" state="frozen"/>
      <selection pane="bottomLeft"/>
    </sheetView>
  </sheetViews>
  <sheetFormatPr defaultColWidth="9.140625" defaultRowHeight="15" customHeight="1" x14ac:dyDescent="0.2"/>
  <cols>
    <col min="1" max="1" width="3.7109375" style="37" customWidth="1"/>
    <col min="2" max="2" width="30.7109375" style="37" customWidth="1"/>
    <col min="3" max="4" width="12.7109375" style="37" customWidth="1"/>
    <col min="5" max="5" width="5.7109375" style="37" customWidth="1"/>
    <col min="6" max="6" width="31.7109375" style="37" customWidth="1"/>
    <col min="7" max="8" width="12.7109375" style="37" customWidth="1"/>
    <col min="9" max="16384" width="9.140625" style="37"/>
  </cols>
  <sheetData>
    <row r="1" spans="1:16" s="176" customFormat="1" ht="20.100000000000001" customHeight="1" x14ac:dyDescent="0.25">
      <c r="A1" s="175"/>
      <c r="B1" s="124" t="s">
        <v>148</v>
      </c>
      <c r="C1" s="175"/>
      <c r="D1" s="175"/>
      <c r="E1" s="175"/>
      <c r="F1" s="175"/>
      <c r="G1" s="517" t="str">
        <f>'BAS Summary'!O1:O1</f>
        <v>Client Name</v>
      </c>
      <c r="H1" s="518"/>
    </row>
    <row r="2" spans="1:16" s="178" customFormat="1" ht="20.100000000000001" customHeight="1" x14ac:dyDescent="0.2">
      <c r="A2" s="177"/>
      <c r="B2" s="125" t="str">
        <f>'BAS Summary'!C2</f>
        <v>Year Ended 30 June 2025</v>
      </c>
      <c r="C2" s="177"/>
      <c r="D2" s="177"/>
      <c r="E2" s="177"/>
      <c r="F2" s="177"/>
      <c r="G2" s="519" t="str">
        <f>'BAS Summary'!O2:O2</f>
        <v>Preparer Name</v>
      </c>
      <c r="H2" s="520"/>
    </row>
    <row r="3" spans="1:16" ht="15" customHeight="1" x14ac:dyDescent="0.2">
      <c r="A3" s="15"/>
      <c r="B3" s="15"/>
      <c r="C3" s="15"/>
      <c r="D3" s="15"/>
      <c r="E3" s="15"/>
      <c r="F3" s="15"/>
      <c r="G3" s="15"/>
      <c r="H3" s="15"/>
      <c r="K3" s="43"/>
      <c r="L3" s="43"/>
      <c r="M3" s="43"/>
      <c r="N3" s="44"/>
    </row>
    <row r="4" spans="1:16" ht="15" customHeight="1" x14ac:dyDescent="0.2">
      <c r="A4" s="15"/>
      <c r="B4" s="524" t="s">
        <v>54</v>
      </c>
      <c r="C4" s="524"/>
      <c r="D4" s="274" t="str">
        <f>IF('BAS Summary'!E5&lt;&gt;"Select",'BAS Summary'!E5,"")</f>
        <v/>
      </c>
      <c r="E4" s="15"/>
      <c r="F4" s="275" t="str">
        <f>'BAS Summary'!O4</f>
        <v>ABN</v>
      </c>
      <c r="G4" s="525" t="str">
        <f>IF('BAS Summary'!P4:P4&lt;&gt;"",'BAS Summary'!P4:P4,"")</f>
        <v/>
      </c>
      <c r="H4" s="525"/>
      <c r="J4" s="529" t="s">
        <v>141</v>
      </c>
      <c r="K4" s="529"/>
      <c r="L4" s="529"/>
      <c r="M4" s="233"/>
      <c r="N4" s="233"/>
      <c r="O4" s="233"/>
      <c r="P4" s="233"/>
    </row>
    <row r="5" spans="1:16" ht="15" customHeight="1" x14ac:dyDescent="0.2">
      <c r="A5" s="15"/>
      <c r="B5" s="524" t="s">
        <v>126</v>
      </c>
      <c r="C5" s="524"/>
      <c r="D5" s="274" t="str">
        <f>IF('BAS Summary'!E6&lt;&gt;"Select",'BAS Summary'!E6,"")</f>
        <v/>
      </c>
      <c r="E5" s="16"/>
      <c r="F5" s="275" t="str">
        <f>'BAS Summary'!O5</f>
        <v>Balance Date</v>
      </c>
      <c r="G5" s="505">
        <f>'BAS Summary'!P5:P5</f>
        <v>45838</v>
      </c>
      <c r="H5" s="505"/>
      <c r="J5" s="528" t="s">
        <v>142</v>
      </c>
      <c r="K5" s="528"/>
      <c r="L5" s="528"/>
      <c r="M5" s="234"/>
      <c r="N5" s="234"/>
      <c r="O5" s="234"/>
      <c r="P5" s="234"/>
    </row>
    <row r="6" spans="1:16" ht="15" customHeight="1" x14ac:dyDescent="0.2">
      <c r="A6" s="15"/>
      <c r="J6" s="528"/>
      <c r="K6" s="528"/>
      <c r="L6" s="528"/>
      <c r="M6" s="234"/>
      <c r="N6" s="234"/>
      <c r="O6" s="234"/>
      <c r="P6" s="234"/>
    </row>
    <row r="7" spans="1:16" ht="15" customHeight="1" x14ac:dyDescent="0.2">
      <c r="A7" s="15"/>
      <c r="B7" s="521" t="s">
        <v>225</v>
      </c>
      <c r="C7" s="522"/>
      <c r="D7" s="523"/>
      <c r="E7" s="15"/>
      <c r="F7" s="521" t="s">
        <v>226</v>
      </c>
      <c r="G7" s="522"/>
      <c r="H7" s="523"/>
      <c r="J7" s="528"/>
      <c r="K7" s="528"/>
      <c r="L7" s="528"/>
      <c r="M7" s="235"/>
    </row>
    <row r="8" spans="1:16" ht="15" customHeight="1" x14ac:dyDescent="0.2">
      <c r="A8" s="15"/>
      <c r="B8" s="15"/>
      <c r="C8" s="40"/>
      <c r="D8" s="40"/>
      <c r="E8" s="40"/>
      <c r="F8" s="15"/>
      <c r="G8" s="40"/>
      <c r="H8" s="40"/>
      <c r="J8" s="528"/>
      <c r="K8" s="528"/>
      <c r="L8" s="528"/>
      <c r="M8" s="235"/>
    </row>
    <row r="9" spans="1:16" ht="15" customHeight="1" x14ac:dyDescent="0.2">
      <c r="A9" s="15"/>
      <c r="B9" s="515" t="s">
        <v>6</v>
      </c>
      <c r="C9" s="516"/>
      <c r="D9" s="229"/>
      <c r="E9" s="40"/>
      <c r="F9" s="515" t="s">
        <v>7</v>
      </c>
      <c r="G9" s="516"/>
      <c r="H9" s="229"/>
    </row>
    <row r="10" spans="1:16" ht="15" customHeight="1" x14ac:dyDescent="0.2">
      <c r="A10" s="15"/>
      <c r="B10" s="506" t="s">
        <v>8</v>
      </c>
      <c r="C10" s="507"/>
      <c r="D10" s="230"/>
      <c r="E10" s="40"/>
      <c r="F10" s="506" t="s">
        <v>9</v>
      </c>
      <c r="G10" s="507"/>
      <c r="H10" s="230"/>
    </row>
    <row r="11" spans="1:16" ht="15" customHeight="1" x14ac:dyDescent="0.2">
      <c r="A11" s="15"/>
      <c r="B11" s="506" t="s">
        <v>10</v>
      </c>
      <c r="C11" s="507"/>
      <c r="D11" s="230"/>
      <c r="E11" s="40"/>
      <c r="F11" s="506" t="s">
        <v>11</v>
      </c>
      <c r="G11" s="507"/>
      <c r="H11" s="230"/>
    </row>
    <row r="12" spans="1:16" ht="15" customHeight="1" x14ac:dyDescent="0.2">
      <c r="A12" s="15"/>
      <c r="B12" s="506" t="s">
        <v>12</v>
      </c>
      <c r="C12" s="507"/>
      <c r="D12" s="230"/>
      <c r="E12" s="40"/>
      <c r="F12" s="506" t="s">
        <v>13</v>
      </c>
      <c r="G12" s="507"/>
      <c r="H12" s="230"/>
    </row>
    <row r="13" spans="1:16" ht="15" customHeight="1" x14ac:dyDescent="0.2">
      <c r="A13" s="15"/>
      <c r="B13" s="506" t="s">
        <v>14</v>
      </c>
      <c r="C13" s="507"/>
      <c r="D13" s="230"/>
      <c r="E13" s="40"/>
      <c r="F13" s="506" t="s">
        <v>123</v>
      </c>
      <c r="G13" s="507"/>
      <c r="H13" s="230"/>
    </row>
    <row r="14" spans="1:16" ht="15" customHeight="1" x14ac:dyDescent="0.2">
      <c r="A14" s="15"/>
      <c r="B14" s="506"/>
      <c r="C14" s="507"/>
      <c r="D14" s="230"/>
      <c r="E14" s="40"/>
      <c r="F14" s="506" t="s">
        <v>15</v>
      </c>
      <c r="G14" s="507"/>
      <c r="H14" s="230"/>
    </row>
    <row r="15" spans="1:16" ht="15" customHeight="1" x14ac:dyDescent="0.2">
      <c r="A15" s="15"/>
      <c r="B15" s="506"/>
      <c r="C15" s="507"/>
      <c r="D15" s="230"/>
      <c r="E15" s="40"/>
      <c r="F15" s="506"/>
      <c r="G15" s="507"/>
      <c r="H15" s="230"/>
    </row>
    <row r="16" spans="1:16" ht="15" customHeight="1" x14ac:dyDescent="0.2">
      <c r="A16" s="15"/>
      <c r="B16" s="506"/>
      <c r="C16" s="507"/>
      <c r="D16" s="230"/>
      <c r="E16" s="40"/>
      <c r="F16" s="506"/>
      <c r="G16" s="507"/>
      <c r="H16" s="230"/>
    </row>
    <row r="17" spans="1:8" ht="15" customHeight="1" x14ac:dyDescent="0.2">
      <c r="A17" s="15"/>
      <c r="B17" s="506"/>
      <c r="C17" s="507"/>
      <c r="D17" s="230"/>
      <c r="E17" s="40"/>
      <c r="F17" s="506"/>
      <c r="G17" s="507"/>
      <c r="H17" s="230"/>
    </row>
    <row r="18" spans="1:8" ht="15" customHeight="1" x14ac:dyDescent="0.2">
      <c r="A18" s="15"/>
      <c r="B18" s="238" t="str">
        <f>IF(AND($D$4="Cash",$D$5="Accruals"),"Opening Debtors (note below)",IF(AND($D$4="Accruals",$D$5="Cash"),"Closing Debtors (note below)","No Adjustment for Debtors Required"))</f>
        <v>No Adjustment for Debtors Required</v>
      </c>
      <c r="C18" s="231"/>
      <c r="D18" s="240">
        <f>IF(B18&lt;&gt;"No Adjustment for Debtors Required",C18/11*10,0)</f>
        <v>0</v>
      </c>
      <c r="E18" s="40"/>
      <c r="F18" s="238" t="str">
        <f>IF(AND($D$4="Cash",$D$5="Accruals"),"Opening Creditors (note below)",IF(AND($D$4="Accruals",$D$5="Cash"),"Closing Creditors (note below)","No Adjustment for Creditors Required"))</f>
        <v>No Adjustment for Creditors Required</v>
      </c>
      <c r="G18" s="231"/>
      <c r="H18" s="240">
        <f>IF(F18&lt;&gt;"No Adjustment for Creditors Required",G18/11*10,0)</f>
        <v>0</v>
      </c>
    </row>
    <row r="19" spans="1:8" ht="15" customHeight="1" x14ac:dyDescent="0.2">
      <c r="A19" s="15"/>
      <c r="B19" s="526" t="s">
        <v>5</v>
      </c>
      <c r="C19" s="527"/>
      <c r="D19" s="241">
        <f>SUM(D9:D18)</f>
        <v>0</v>
      </c>
      <c r="E19" s="40"/>
      <c r="F19" s="526" t="s">
        <v>16</v>
      </c>
      <c r="G19" s="527"/>
      <c r="H19" s="241">
        <f>SUM(H9:H18)</f>
        <v>0</v>
      </c>
    </row>
    <row r="20" spans="1:8" ht="15" customHeight="1" x14ac:dyDescent="0.2">
      <c r="A20" s="15"/>
      <c r="B20" s="239" t="str">
        <f>IF(AND($D$4="Cash",$D$5="Accruals"),"less Closing Debtors (note below)",IF(AND($D$4="Accruals",$D$5="Cash"),"less Opening Debtors (note below)","No Adjustment for Debtors Required"))</f>
        <v>No Adjustment for Debtors Required</v>
      </c>
      <c r="C20" s="228"/>
      <c r="D20" s="240">
        <f>C20/11*10</f>
        <v>0</v>
      </c>
      <c r="E20" s="40"/>
      <c r="F20" s="239" t="str">
        <f>IF(AND($D$4="Cash",$D$5="Accruals"),"less Closing Creditors (note below)",IF(AND($D$4="Accruals",$D$5="Cash"),"less Opening Creditors (note below)","No Adjustment for Creditors Required"))</f>
        <v>No Adjustment for Creditors Required</v>
      </c>
      <c r="G20" s="228"/>
      <c r="H20" s="240">
        <f>G20/11*10</f>
        <v>0</v>
      </c>
    </row>
    <row r="21" spans="1:8" ht="15" customHeight="1" x14ac:dyDescent="0.2">
      <c r="A21" s="15"/>
      <c r="B21" s="512" t="s">
        <v>121</v>
      </c>
      <c r="C21" s="513"/>
      <c r="D21" s="354">
        <f>D19-D20</f>
        <v>0</v>
      </c>
      <c r="E21" s="40"/>
      <c r="F21" s="512" t="s">
        <v>124</v>
      </c>
      <c r="G21" s="513"/>
      <c r="H21" s="354">
        <f>H19-H20</f>
        <v>0</v>
      </c>
    </row>
    <row r="22" spans="1:8" ht="24.95" customHeight="1" x14ac:dyDescent="0.2">
      <c r="A22" s="15"/>
      <c r="B22" s="15"/>
      <c r="C22" s="15"/>
      <c r="D22" s="19"/>
      <c r="E22" s="40"/>
      <c r="F22" s="514"/>
      <c r="G22" s="514"/>
      <c r="H22" s="19"/>
    </row>
    <row r="23" spans="1:8" ht="15" customHeight="1" x14ac:dyDescent="0.2">
      <c r="A23" s="15"/>
      <c r="B23" s="503" t="s">
        <v>100</v>
      </c>
      <c r="C23" s="503"/>
      <c r="D23" s="19"/>
      <c r="E23" s="40"/>
      <c r="F23" s="503" t="s">
        <v>108</v>
      </c>
      <c r="G23" s="503"/>
      <c r="H23" s="19"/>
    </row>
    <row r="24" spans="1:8" ht="15" customHeight="1" x14ac:dyDescent="0.2">
      <c r="A24" s="15"/>
      <c r="B24" s="515" t="s">
        <v>17</v>
      </c>
      <c r="C24" s="516"/>
      <c r="D24" s="229"/>
      <c r="E24" s="40"/>
      <c r="F24" s="515" t="s">
        <v>18</v>
      </c>
      <c r="G24" s="516"/>
      <c r="H24" s="229"/>
    </row>
    <row r="25" spans="1:8" ht="15" customHeight="1" x14ac:dyDescent="0.2">
      <c r="A25" s="15"/>
      <c r="B25" s="506" t="s">
        <v>19</v>
      </c>
      <c r="C25" s="507"/>
      <c r="D25" s="230"/>
      <c r="E25" s="40"/>
      <c r="F25" s="506" t="s">
        <v>20</v>
      </c>
      <c r="G25" s="507"/>
      <c r="H25" s="230"/>
    </row>
    <row r="26" spans="1:8" ht="15" customHeight="1" x14ac:dyDescent="0.2">
      <c r="A26" s="15"/>
      <c r="B26" s="506" t="s">
        <v>21</v>
      </c>
      <c r="C26" s="507"/>
      <c r="D26" s="230"/>
      <c r="E26" s="40"/>
      <c r="F26" s="506" t="s">
        <v>22</v>
      </c>
      <c r="G26" s="507"/>
      <c r="H26" s="230"/>
    </row>
    <row r="27" spans="1:8" ht="15" customHeight="1" x14ac:dyDescent="0.2">
      <c r="A27" s="15"/>
      <c r="B27" s="506"/>
      <c r="C27" s="507"/>
      <c r="D27" s="230"/>
      <c r="E27" s="40"/>
      <c r="F27" s="506" t="s">
        <v>23</v>
      </c>
      <c r="G27" s="507"/>
      <c r="H27" s="230"/>
    </row>
    <row r="28" spans="1:8" ht="15" customHeight="1" x14ac:dyDescent="0.2">
      <c r="A28" s="15"/>
      <c r="B28" s="506"/>
      <c r="C28" s="507"/>
      <c r="D28" s="230"/>
      <c r="E28" s="40"/>
      <c r="F28" s="506" t="s">
        <v>24</v>
      </c>
      <c r="G28" s="507"/>
      <c r="H28" s="230"/>
    </row>
    <row r="29" spans="1:8" ht="15" customHeight="1" x14ac:dyDescent="0.2">
      <c r="A29" s="15"/>
      <c r="B29" s="506"/>
      <c r="C29" s="507"/>
      <c r="D29" s="230"/>
      <c r="E29" s="40"/>
      <c r="F29" s="506" t="s">
        <v>25</v>
      </c>
      <c r="G29" s="507"/>
      <c r="H29" s="230"/>
    </row>
    <row r="30" spans="1:8" ht="15" customHeight="1" x14ac:dyDescent="0.2">
      <c r="A30" s="15"/>
      <c r="B30" s="506"/>
      <c r="C30" s="507"/>
      <c r="D30" s="230"/>
      <c r="E30" s="40"/>
      <c r="F30" s="506" t="s">
        <v>26</v>
      </c>
      <c r="G30" s="507"/>
      <c r="H30" s="230"/>
    </row>
    <row r="31" spans="1:8" ht="15" customHeight="1" x14ac:dyDescent="0.2">
      <c r="A31" s="15"/>
      <c r="B31" s="508"/>
      <c r="C31" s="509"/>
      <c r="D31" s="232"/>
      <c r="E31" s="40"/>
      <c r="F31" s="506" t="s">
        <v>27</v>
      </c>
      <c r="G31" s="507"/>
      <c r="H31" s="230"/>
    </row>
    <row r="32" spans="1:8" ht="15" customHeight="1" x14ac:dyDescent="0.2">
      <c r="A32" s="15"/>
      <c r="B32" s="503" t="s">
        <v>101</v>
      </c>
      <c r="C32" s="503"/>
      <c r="D32" s="242">
        <f>SUM(D24:D31)</f>
        <v>0</v>
      </c>
      <c r="E32" s="40"/>
      <c r="F32" s="506" t="s">
        <v>28</v>
      </c>
      <c r="G32" s="507"/>
      <c r="H32" s="230"/>
    </row>
    <row r="33" spans="1:8" ht="15" customHeight="1" x14ac:dyDescent="0.2">
      <c r="A33" s="15"/>
      <c r="B33" s="503" t="s">
        <v>122</v>
      </c>
      <c r="C33" s="503"/>
      <c r="D33" s="242">
        <f>D21-D32</f>
        <v>0</v>
      </c>
      <c r="E33" s="40"/>
      <c r="F33" s="506" t="s">
        <v>29</v>
      </c>
      <c r="G33" s="507"/>
      <c r="H33" s="230"/>
    </row>
    <row r="34" spans="1:8" ht="15" customHeight="1" x14ac:dyDescent="0.2">
      <c r="A34" s="15"/>
      <c r="B34" s="503" t="s">
        <v>30</v>
      </c>
      <c r="C34" s="503"/>
      <c r="D34" s="362">
        <f>IF(D33&gt;0,ROUND(D33*0.1,0),0)</f>
        <v>0</v>
      </c>
      <c r="E34" s="40"/>
      <c r="F34" s="506" t="s">
        <v>31</v>
      </c>
      <c r="G34" s="507"/>
      <c r="H34" s="230"/>
    </row>
    <row r="35" spans="1:8" ht="15" customHeight="1" x14ac:dyDescent="0.2">
      <c r="A35" s="15"/>
      <c r="B35" s="503" t="s">
        <v>60</v>
      </c>
      <c r="C35" s="503"/>
      <c r="D35" s="354">
        <f>'BAS Summary'!G24</f>
        <v>0</v>
      </c>
      <c r="E35" s="40"/>
      <c r="F35" s="506" t="s">
        <v>32</v>
      </c>
      <c r="G35" s="507"/>
      <c r="H35" s="230"/>
    </row>
    <row r="36" spans="1:8" ht="15" customHeight="1" x14ac:dyDescent="0.2">
      <c r="A36" s="15"/>
      <c r="B36" s="15"/>
      <c r="C36" s="15"/>
      <c r="D36" s="19"/>
      <c r="E36" s="40"/>
      <c r="F36" s="506" t="s">
        <v>33</v>
      </c>
      <c r="G36" s="507"/>
      <c r="H36" s="230"/>
    </row>
    <row r="37" spans="1:8" ht="15" customHeight="1" x14ac:dyDescent="0.2">
      <c r="A37" s="15"/>
      <c r="B37" s="504" t="str">
        <f>IF(D34&lt;&gt;D35,"Discrepancy","")</f>
        <v/>
      </c>
      <c r="C37" s="504"/>
      <c r="D37" s="243" t="str">
        <f>IF(D34=D35,"Agrees",D34-D35)</f>
        <v>Agrees</v>
      </c>
      <c r="E37" s="40"/>
      <c r="F37" s="506" t="s">
        <v>34</v>
      </c>
      <c r="G37" s="507"/>
      <c r="H37" s="230"/>
    </row>
    <row r="38" spans="1:8" ht="15" customHeight="1" x14ac:dyDescent="0.2">
      <c r="A38" s="15"/>
      <c r="B38" s="15"/>
      <c r="C38" s="15"/>
      <c r="D38" s="19"/>
      <c r="E38" s="40"/>
      <c r="F38" s="506" t="s">
        <v>35</v>
      </c>
      <c r="G38" s="507"/>
      <c r="H38" s="230"/>
    </row>
    <row r="39" spans="1:8" ht="15" customHeight="1" x14ac:dyDescent="0.2">
      <c r="A39" s="15"/>
      <c r="B39" s="510" t="s">
        <v>165</v>
      </c>
      <c r="C39" s="510"/>
      <c r="D39" s="510"/>
      <c r="E39" s="40"/>
      <c r="F39" s="506" t="s">
        <v>36</v>
      </c>
      <c r="G39" s="507"/>
      <c r="H39" s="230"/>
    </row>
    <row r="40" spans="1:8" ht="15" customHeight="1" x14ac:dyDescent="0.2">
      <c r="A40" s="41"/>
      <c r="B40" s="510"/>
      <c r="C40" s="510"/>
      <c r="D40" s="510"/>
      <c r="E40" s="40"/>
      <c r="F40" s="506" t="s">
        <v>37</v>
      </c>
      <c r="G40" s="507"/>
      <c r="H40" s="230"/>
    </row>
    <row r="41" spans="1:8" ht="15" customHeight="1" x14ac:dyDescent="0.2">
      <c r="A41" s="41"/>
      <c r="B41" s="510"/>
      <c r="C41" s="510"/>
      <c r="D41" s="510"/>
      <c r="E41" s="40"/>
      <c r="F41" s="506" t="s">
        <v>38</v>
      </c>
      <c r="G41" s="507"/>
      <c r="H41" s="230"/>
    </row>
    <row r="42" spans="1:8" ht="15" customHeight="1" x14ac:dyDescent="0.2">
      <c r="A42" s="41"/>
      <c r="B42" s="510"/>
      <c r="C42" s="510"/>
      <c r="D42" s="510"/>
      <c r="E42" s="40"/>
      <c r="F42" s="506" t="s">
        <v>58</v>
      </c>
      <c r="G42" s="507"/>
      <c r="H42" s="230"/>
    </row>
    <row r="43" spans="1:8" ht="15" customHeight="1" x14ac:dyDescent="0.2">
      <c r="A43" s="15"/>
      <c r="B43" s="511" t="s">
        <v>166</v>
      </c>
      <c r="C43" s="511"/>
      <c r="D43" s="511"/>
      <c r="E43" s="40"/>
      <c r="F43" s="506" t="s">
        <v>39</v>
      </c>
      <c r="G43" s="507"/>
      <c r="H43" s="230"/>
    </row>
    <row r="44" spans="1:8" ht="15" customHeight="1" x14ac:dyDescent="0.2">
      <c r="A44" s="15"/>
      <c r="B44" s="511"/>
      <c r="C44" s="511"/>
      <c r="D44" s="511"/>
      <c r="E44" s="40"/>
      <c r="F44" s="506"/>
      <c r="G44" s="507"/>
      <c r="H44" s="230"/>
    </row>
    <row r="45" spans="1:8" ht="15" customHeight="1" x14ac:dyDescent="0.2">
      <c r="A45" s="42"/>
      <c r="B45" s="511"/>
      <c r="C45" s="511"/>
      <c r="D45" s="511"/>
      <c r="E45" s="40"/>
      <c r="F45" s="506"/>
      <c r="G45" s="507"/>
      <c r="H45" s="230"/>
    </row>
    <row r="46" spans="1:8" ht="15" customHeight="1" x14ac:dyDescent="0.2">
      <c r="A46" s="42"/>
      <c r="B46" s="511"/>
      <c r="C46" s="511"/>
      <c r="D46" s="511"/>
      <c r="E46" s="40"/>
      <c r="F46" s="506"/>
      <c r="G46" s="507"/>
      <c r="H46" s="230"/>
    </row>
    <row r="47" spans="1:8" ht="15" customHeight="1" x14ac:dyDescent="0.2">
      <c r="A47" s="42"/>
      <c r="B47" s="511" t="s">
        <v>167</v>
      </c>
      <c r="C47" s="511"/>
      <c r="D47" s="511"/>
      <c r="E47" s="40"/>
      <c r="F47" s="506"/>
      <c r="G47" s="507"/>
      <c r="H47" s="230"/>
    </row>
    <row r="48" spans="1:8" ht="15" customHeight="1" x14ac:dyDescent="0.2">
      <c r="A48" s="42"/>
      <c r="B48" s="511"/>
      <c r="C48" s="511"/>
      <c r="D48" s="511"/>
      <c r="E48" s="40"/>
      <c r="F48" s="508"/>
      <c r="G48" s="509"/>
      <c r="H48" s="232"/>
    </row>
    <row r="49" spans="1:8" ht="15" customHeight="1" x14ac:dyDescent="0.2">
      <c r="A49" s="42"/>
      <c r="B49" s="41"/>
      <c r="C49" s="41"/>
      <c r="D49" s="41"/>
      <c r="E49" s="40"/>
      <c r="F49" s="503" t="s">
        <v>107</v>
      </c>
      <c r="G49" s="503"/>
      <c r="H49" s="242">
        <f>SUM(H24:H48)</f>
        <v>0</v>
      </c>
    </row>
    <row r="50" spans="1:8" ht="15" customHeight="1" x14ac:dyDescent="0.2">
      <c r="A50" s="42"/>
      <c r="B50" s="42"/>
      <c r="C50" s="42"/>
      <c r="D50" s="42"/>
      <c r="E50" s="40"/>
      <c r="F50" s="503" t="s">
        <v>99</v>
      </c>
      <c r="G50" s="503"/>
      <c r="H50" s="242">
        <f>H21-H49</f>
        <v>0</v>
      </c>
    </row>
    <row r="51" spans="1:8" ht="15" customHeight="1" x14ac:dyDescent="0.2">
      <c r="A51" s="42"/>
      <c r="B51" s="42"/>
      <c r="C51" s="42"/>
      <c r="D51" s="42"/>
      <c r="E51" s="40"/>
      <c r="F51" s="503" t="s">
        <v>40</v>
      </c>
      <c r="G51" s="503"/>
      <c r="H51" s="362">
        <f>IF(H50&gt;0,ROUND(H50*0.1,0),0)</f>
        <v>0</v>
      </c>
    </row>
    <row r="52" spans="1:8" ht="15" customHeight="1" x14ac:dyDescent="0.2">
      <c r="A52" s="42"/>
      <c r="B52" s="42"/>
      <c r="C52" s="42"/>
      <c r="D52" s="42"/>
      <c r="E52" s="40"/>
      <c r="F52" s="503" t="s">
        <v>61</v>
      </c>
      <c r="G52" s="503"/>
      <c r="H52" s="354">
        <f>'BAS Summary'!H24</f>
        <v>0</v>
      </c>
    </row>
    <row r="53" spans="1:8" ht="15" customHeight="1" x14ac:dyDescent="0.2">
      <c r="A53" s="42"/>
      <c r="B53" s="42"/>
      <c r="C53" s="42"/>
      <c r="D53" s="42"/>
      <c r="E53" s="40"/>
      <c r="F53" s="15"/>
      <c r="G53" s="15"/>
      <c r="H53" s="15"/>
    </row>
    <row r="54" spans="1:8" ht="15" customHeight="1" x14ac:dyDescent="0.2">
      <c r="A54" s="42"/>
      <c r="B54" s="42"/>
      <c r="C54" s="42"/>
      <c r="D54" s="42"/>
      <c r="E54" s="40"/>
      <c r="F54" s="504" t="str">
        <f>IF(H51&lt;&gt;H52,"Discrepancy","")</f>
        <v/>
      </c>
      <c r="G54" s="504"/>
      <c r="H54" s="243" t="str">
        <f>IF(H51&lt;&gt;H52,H51-H52,"Agrees")</f>
        <v>Agrees</v>
      </c>
    </row>
  </sheetData>
  <sheetProtection algorithmName="SHA-512" hashValue="VOGLr793hZwLltu3exeJUpaT+FTOe+Q4E0kJaYfJz8iFxs4d2z0lCvA/JtGzArKI3VxJINVNcjT9WBig2x5ahw==" saltValue="sDO8ZbtZ1kRUN5b1lGsOvQ==" spinCount="100000" sheet="1" objects="1" scenarios="1" formatCells="0" insertHyperlinks="0" sort="0" autoFilter="0"/>
  <mergeCells count="81">
    <mergeCell ref="J5:L8"/>
    <mergeCell ref="J4:L4"/>
    <mergeCell ref="B47:D48"/>
    <mergeCell ref="B9:C9"/>
    <mergeCell ref="F9:G9"/>
    <mergeCell ref="B11:C11"/>
    <mergeCell ref="F11:G11"/>
    <mergeCell ref="B12:C12"/>
    <mergeCell ref="F12:G12"/>
    <mergeCell ref="B13:C13"/>
    <mergeCell ref="F13:G13"/>
    <mergeCell ref="B14:C14"/>
    <mergeCell ref="F14:G14"/>
    <mergeCell ref="B15:C15"/>
    <mergeCell ref="F15:G15"/>
    <mergeCell ref="B24:C24"/>
    <mergeCell ref="F24:G24"/>
    <mergeCell ref="G1:H1"/>
    <mergeCell ref="G2:H2"/>
    <mergeCell ref="B7:D7"/>
    <mergeCell ref="F7:H7"/>
    <mergeCell ref="B10:C10"/>
    <mergeCell ref="F10:G10"/>
    <mergeCell ref="B4:C4"/>
    <mergeCell ref="B5:C5"/>
    <mergeCell ref="G4:H4"/>
    <mergeCell ref="B16:C16"/>
    <mergeCell ref="F16:G16"/>
    <mergeCell ref="B17:C17"/>
    <mergeCell ref="F17:G17"/>
    <mergeCell ref="B19:C19"/>
    <mergeCell ref="F19:G19"/>
    <mergeCell ref="B21:C21"/>
    <mergeCell ref="F21:G21"/>
    <mergeCell ref="F22:G22"/>
    <mergeCell ref="B23:C23"/>
    <mergeCell ref="F23:G23"/>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B32:C32"/>
    <mergeCell ref="F32:G32"/>
    <mergeCell ref="B33:C33"/>
    <mergeCell ref="F33:G33"/>
    <mergeCell ref="F43:G43"/>
    <mergeCell ref="B34:C34"/>
    <mergeCell ref="F34:G34"/>
    <mergeCell ref="B35:C35"/>
    <mergeCell ref="F35:G35"/>
    <mergeCell ref="F36:G36"/>
    <mergeCell ref="B37:C37"/>
    <mergeCell ref="F37:G37"/>
    <mergeCell ref="B39:D42"/>
    <mergeCell ref="B43:D46"/>
    <mergeCell ref="F50:G50"/>
    <mergeCell ref="F51:G51"/>
    <mergeCell ref="F52:G52"/>
    <mergeCell ref="F54:G54"/>
    <mergeCell ref="G5:H5"/>
    <mergeCell ref="F44:G44"/>
    <mergeCell ref="F45:G45"/>
    <mergeCell ref="F46:G46"/>
    <mergeCell ref="F47:G47"/>
    <mergeCell ref="F48:G48"/>
    <mergeCell ref="F49:G49"/>
    <mergeCell ref="F38:G38"/>
    <mergeCell ref="F39:G39"/>
    <mergeCell ref="F40:G40"/>
    <mergeCell ref="F41:G41"/>
    <mergeCell ref="F42:G42"/>
  </mergeCells>
  <conditionalFormatting sqref="D18">
    <cfRule type="expression" dxfId="17" priority="15" stopIfTrue="1">
      <formula>$B$18="No Adjustment for Debtors Required"</formula>
    </cfRule>
  </conditionalFormatting>
  <conditionalFormatting sqref="D20">
    <cfRule type="expression" dxfId="16" priority="14" stopIfTrue="1">
      <formula>$B$20="No Adjustment for Debtors Required"</formula>
    </cfRule>
  </conditionalFormatting>
  <conditionalFormatting sqref="D4:D5 G5">
    <cfRule type="containsText" dxfId="15" priority="12" stopIfTrue="1" operator="containsText" text="Select">
      <formula>NOT(ISERROR(SEARCH("Select",D4)))</formula>
    </cfRule>
  </conditionalFormatting>
  <conditionalFormatting sqref="C18">
    <cfRule type="expression" dxfId="14" priority="11" stopIfTrue="1">
      <formula>$B$18="No Adjustment for Debtors Required"</formula>
    </cfRule>
  </conditionalFormatting>
  <conditionalFormatting sqref="C20">
    <cfRule type="expression" dxfId="13" priority="10" stopIfTrue="1">
      <formula>$B$20="No Adjustment for Debtors Required"</formula>
    </cfRule>
  </conditionalFormatting>
  <conditionalFormatting sqref="H18">
    <cfRule type="expression" dxfId="12" priority="7" stopIfTrue="1">
      <formula>$B$18="No Adjustment for Debtors Required"</formula>
    </cfRule>
  </conditionalFormatting>
  <conditionalFormatting sqref="H20">
    <cfRule type="expression" dxfId="11" priority="6" stopIfTrue="1">
      <formula>$B$20="No Adjustment for Debtors Required"</formula>
    </cfRule>
  </conditionalFormatting>
  <conditionalFormatting sqref="G20">
    <cfRule type="expression" dxfId="10" priority="5" stopIfTrue="1">
      <formula>$B$20="No Adjustment for Debtors Required"</formula>
    </cfRule>
  </conditionalFormatting>
  <conditionalFormatting sqref="G18">
    <cfRule type="expression" dxfId="9" priority="4" stopIfTrue="1">
      <formula>$B$18="No Adjustment for Debtors Required"</formula>
    </cfRule>
  </conditionalFormatting>
  <conditionalFormatting sqref="B37:C37">
    <cfRule type="containsText" dxfId="8" priority="3" operator="containsText" text="Agrees">
      <formula>NOT(ISERROR(SEARCH("Agrees",B37)))</formula>
    </cfRule>
  </conditionalFormatting>
  <conditionalFormatting sqref="D37">
    <cfRule type="containsText" dxfId="7" priority="2" operator="containsText" text="Agrees">
      <formula>NOT(ISERROR(SEARCH("Agrees",D37)))</formula>
    </cfRule>
  </conditionalFormatting>
  <conditionalFormatting sqref="H54">
    <cfRule type="containsText" dxfId="6" priority="1" operator="containsText" text="Agrees">
      <formula>NOT(ISERROR(SEARCH("Agrees",H54)))</formula>
    </cfRule>
  </conditionalFormatting>
  <printOptions horizontalCentered="1"/>
  <pageMargins left="0.511811023622047" right="0.511811023622047" top="0.35433070866141703" bottom="0.15748031496063" header="0.31496062992126" footer="0.31496062992126"/>
  <pageSetup paperSize="9" scale="86" orientation="portrait" r:id="rId1"/>
  <headerFooter>
    <oddFooter>&amp;L&amp;A&amp;RPage &amp;P of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7030A0"/>
    <pageSetUpPr autoPageBreaks="0" fitToPage="1"/>
  </sheetPr>
  <dimension ref="A1:Q49"/>
  <sheetViews>
    <sheetView showRowColHeaders="0" workbookViewId="0">
      <pane ySplit="2" topLeftCell="A3" activePane="bottomLeft" state="frozen"/>
      <selection pane="bottomLeft"/>
    </sheetView>
  </sheetViews>
  <sheetFormatPr defaultColWidth="9.140625" defaultRowHeight="15" customHeight="1" x14ac:dyDescent="0.2"/>
  <cols>
    <col min="1" max="1" width="3.7109375" style="37" customWidth="1"/>
    <col min="2" max="2" width="25.7109375" style="37" customWidth="1"/>
    <col min="3" max="4" width="12.7109375" style="37" customWidth="1"/>
    <col min="5" max="5" width="10.7109375" style="37" customWidth="1"/>
    <col min="6" max="6" width="25.7109375" style="37" customWidth="1"/>
    <col min="7" max="8" width="12.7109375" style="37" customWidth="1"/>
    <col min="9" max="16384" width="9.140625" style="37"/>
  </cols>
  <sheetData>
    <row r="1" spans="1:17" s="176" customFormat="1" ht="20.100000000000001" customHeight="1" x14ac:dyDescent="0.25">
      <c r="A1" s="102" t="s">
        <v>149</v>
      </c>
      <c r="B1" s="103" t="s">
        <v>51</v>
      </c>
      <c r="C1" s="175"/>
      <c r="D1" s="175"/>
      <c r="E1" s="175"/>
      <c r="F1" s="175"/>
      <c r="H1" s="100" t="str">
        <f>'BAS Summary'!O1</f>
        <v>Client Name</v>
      </c>
    </row>
    <row r="2" spans="1:17" s="178" customFormat="1" ht="20.100000000000001" customHeight="1" x14ac:dyDescent="0.2">
      <c r="A2" s="177"/>
      <c r="B2" s="104" t="str">
        <f>'BAS Summary'!C2</f>
        <v>Year Ended 30 June 2025</v>
      </c>
      <c r="C2" s="177"/>
      <c r="D2" s="177"/>
      <c r="E2" s="177"/>
      <c r="F2" s="177"/>
      <c r="H2" s="218" t="str">
        <f>'BAS Summary'!O2</f>
        <v>Preparer Name</v>
      </c>
    </row>
    <row r="3" spans="1:17" ht="15" customHeight="1" x14ac:dyDescent="0.2">
      <c r="A3" s="40"/>
      <c r="B3" s="40"/>
      <c r="C3" s="40"/>
      <c r="D3" s="40"/>
      <c r="E3" s="40"/>
      <c r="F3" s="45"/>
      <c r="G3" s="46"/>
      <c r="H3" s="46"/>
      <c r="Q3" s="44"/>
    </row>
    <row r="4" spans="1:17" ht="15" customHeight="1" x14ac:dyDescent="0.2">
      <c r="A4" s="40"/>
      <c r="B4" s="524" t="s">
        <v>54</v>
      </c>
      <c r="C4" s="524"/>
      <c r="D4" s="219" t="str">
        <f>IF('BAS Summary'!E5&lt;&gt;"Select",'BAS Summary'!E5,"")</f>
        <v/>
      </c>
      <c r="E4" s="16"/>
      <c r="F4" s="227" t="s">
        <v>72</v>
      </c>
      <c r="G4" s="530" t="str">
        <f>IF('BAS Summary'!P4&lt;&gt;"",'BAS Summary'!P4,"")</f>
        <v/>
      </c>
      <c r="H4" s="530"/>
      <c r="Q4" s="44"/>
    </row>
    <row r="5" spans="1:17" ht="15" customHeight="1" x14ac:dyDescent="0.2">
      <c r="A5" s="40"/>
      <c r="B5" s="524" t="s">
        <v>126</v>
      </c>
      <c r="C5" s="524"/>
      <c r="D5" s="219" t="str">
        <f>IF('BAS Summary'!E6&lt;&gt;"Select",'BAS Summary'!E6,"")</f>
        <v/>
      </c>
      <c r="E5" s="16"/>
      <c r="F5" s="227" t="s">
        <v>76</v>
      </c>
      <c r="G5" s="543">
        <f>'BAS Summary'!P5:P5</f>
        <v>45838</v>
      </c>
      <c r="H5" s="543"/>
      <c r="Q5" s="44"/>
    </row>
    <row r="6" spans="1:17" ht="15" customHeight="1" x14ac:dyDescent="0.2">
      <c r="A6" s="40"/>
      <c r="B6" s="40"/>
      <c r="C6" s="40"/>
      <c r="D6" s="40"/>
      <c r="E6" s="40"/>
      <c r="F6" s="40"/>
      <c r="G6" s="40"/>
      <c r="H6" s="40"/>
    </row>
    <row r="7" spans="1:17" ht="15" customHeight="1" x14ac:dyDescent="0.2">
      <c r="A7" s="40"/>
      <c r="B7" s="521" t="s">
        <v>224</v>
      </c>
      <c r="C7" s="522"/>
      <c r="D7" s="523"/>
      <c r="E7" s="40"/>
      <c r="F7" s="521" t="s">
        <v>223</v>
      </c>
      <c r="G7" s="522"/>
      <c r="H7" s="523"/>
    </row>
    <row r="8" spans="1:17" ht="15" customHeight="1" x14ac:dyDescent="0.2">
      <c r="A8" s="40"/>
      <c r="B8" s="40"/>
      <c r="C8" s="40"/>
      <c r="D8" s="40"/>
      <c r="E8" s="40"/>
      <c r="F8" s="40"/>
      <c r="G8" s="40"/>
      <c r="H8" s="40"/>
    </row>
    <row r="9" spans="1:17" ht="15" customHeight="1" x14ac:dyDescent="0.2">
      <c r="A9" s="40"/>
      <c r="B9" s="539" t="s">
        <v>49</v>
      </c>
      <c r="C9" s="540"/>
      <c r="D9" s="220">
        <f>'BAS Summary'!H92</f>
        <v>0</v>
      </c>
      <c r="E9" s="40"/>
      <c r="F9" s="537" t="s">
        <v>44</v>
      </c>
      <c r="G9" s="538"/>
      <c r="H9" s="215"/>
    </row>
    <row r="10" spans="1:17" ht="15" customHeight="1" x14ac:dyDescent="0.2">
      <c r="A10" s="40"/>
      <c r="B10" s="531" t="s">
        <v>47</v>
      </c>
      <c r="C10" s="532"/>
      <c r="D10" s="212"/>
      <c r="E10" s="40"/>
      <c r="F10" s="431" t="s">
        <v>45</v>
      </c>
      <c r="G10" s="433"/>
      <c r="H10" s="212"/>
    </row>
    <row r="11" spans="1:17" ht="15" customHeight="1" x14ac:dyDescent="0.2">
      <c r="A11" s="40"/>
      <c r="B11" s="531"/>
      <c r="C11" s="532"/>
      <c r="D11" s="212"/>
      <c r="E11" s="40"/>
      <c r="F11" s="431"/>
      <c r="G11" s="433"/>
      <c r="H11" s="216"/>
    </row>
    <row r="12" spans="1:17" ht="15" customHeight="1" x14ac:dyDescent="0.2">
      <c r="A12" s="40"/>
      <c r="B12" s="531"/>
      <c r="C12" s="532"/>
      <c r="D12" s="212"/>
      <c r="E12" s="40"/>
      <c r="F12" s="431"/>
      <c r="G12" s="433"/>
      <c r="H12" s="212"/>
    </row>
    <row r="13" spans="1:17" ht="15" customHeight="1" x14ac:dyDescent="0.2">
      <c r="A13" s="40"/>
      <c r="B13" s="431"/>
      <c r="C13" s="433"/>
      <c r="D13" s="212"/>
      <c r="E13" s="40"/>
      <c r="F13" s="431"/>
      <c r="G13" s="433"/>
      <c r="H13" s="212"/>
    </row>
    <row r="14" spans="1:17" ht="15" customHeight="1" x14ac:dyDescent="0.2">
      <c r="A14" s="40"/>
      <c r="B14" s="531"/>
      <c r="C14" s="532"/>
      <c r="D14" s="212"/>
      <c r="E14" s="40"/>
      <c r="F14" s="431"/>
      <c r="G14" s="433"/>
      <c r="H14" s="212"/>
    </row>
    <row r="15" spans="1:17" ht="15" customHeight="1" x14ac:dyDescent="0.2">
      <c r="A15" s="40"/>
      <c r="B15" s="531"/>
      <c r="C15" s="532"/>
      <c r="D15" s="212"/>
      <c r="E15" s="40"/>
      <c r="F15" s="431"/>
      <c r="G15" s="433"/>
      <c r="H15" s="212"/>
    </row>
    <row r="16" spans="1:17" ht="15" customHeight="1" x14ac:dyDescent="0.2">
      <c r="A16" s="40"/>
      <c r="B16" s="541"/>
      <c r="C16" s="542"/>
      <c r="D16" s="213"/>
      <c r="E16" s="40"/>
      <c r="F16" s="535"/>
      <c r="G16" s="536"/>
      <c r="H16" s="217"/>
    </row>
    <row r="17" spans="1:8" ht="15" customHeight="1" x14ac:dyDescent="0.2">
      <c r="A17" s="40"/>
      <c r="B17" s="440" t="s">
        <v>48</v>
      </c>
      <c r="C17" s="440"/>
      <c r="D17" s="221">
        <f>SUM(D9:D16)</f>
        <v>0</v>
      </c>
      <c r="E17" s="47"/>
      <c r="F17" s="2" t="s">
        <v>69</v>
      </c>
      <c r="G17" s="47"/>
      <c r="H17" s="222">
        <f>SUM(H9:H16)</f>
        <v>0</v>
      </c>
    </row>
    <row r="18" spans="1:8" ht="15" customHeight="1" x14ac:dyDescent="0.2">
      <c r="A18" s="40"/>
      <c r="B18" s="534"/>
      <c r="C18" s="534"/>
      <c r="D18" s="214"/>
      <c r="E18" s="40"/>
      <c r="F18" s="40"/>
      <c r="G18" s="40"/>
      <c r="H18" s="48"/>
    </row>
    <row r="19" spans="1:8" ht="15" customHeight="1" x14ac:dyDescent="0.2">
      <c r="A19" s="40"/>
      <c r="B19" s="533" t="str">
        <f>IF(AND($D$4="Cash",$D$5="Accruals"),"Add GST on Debtors:",IF(AND($D$4="Accruals",$D$5="Cash"),"Add GST on Creditors:","No Debtor or Creditor Adjustment"))</f>
        <v>No Debtor or Creditor Adjustment</v>
      </c>
      <c r="C19" s="533"/>
      <c r="D19" s="214"/>
      <c r="E19" s="40"/>
      <c r="F19" s="211" t="s">
        <v>127</v>
      </c>
      <c r="G19" s="40"/>
      <c r="H19" s="48"/>
    </row>
    <row r="20" spans="1:8" ht="15" customHeight="1" x14ac:dyDescent="0.2">
      <c r="A20" s="40"/>
      <c r="B20" s="4" t="str">
        <f>IF(AND($D$4="Cash",$D$5="Accruals"),"Closing Debtors",IF(AND($D$4="Accruals",$D$5="Cash"),"Closing Creditors",""))</f>
        <v/>
      </c>
      <c r="C20" s="5"/>
      <c r="D20" s="223">
        <f>C20/11</f>
        <v>0</v>
      </c>
      <c r="E20" s="40"/>
      <c r="F20" s="537" t="s">
        <v>50</v>
      </c>
      <c r="G20" s="538"/>
      <c r="H20" s="215"/>
    </row>
    <row r="21" spans="1:8" ht="15" customHeight="1" x14ac:dyDescent="0.2">
      <c r="A21" s="40"/>
      <c r="B21" s="2" t="s">
        <v>5</v>
      </c>
      <c r="C21" s="49"/>
      <c r="D21" s="221">
        <f>D17+D20</f>
        <v>0</v>
      </c>
      <c r="E21" s="40"/>
      <c r="F21" s="431" t="s">
        <v>46</v>
      </c>
      <c r="G21" s="433"/>
      <c r="H21" s="212"/>
    </row>
    <row r="22" spans="1:8" ht="15" customHeight="1" x14ac:dyDescent="0.2">
      <c r="A22" s="40"/>
      <c r="B22" s="40"/>
      <c r="C22" s="50"/>
      <c r="D22" s="214"/>
      <c r="E22" s="40"/>
      <c r="F22" s="431"/>
      <c r="G22" s="433"/>
      <c r="H22" s="212"/>
    </row>
    <row r="23" spans="1:8" ht="15" customHeight="1" x14ac:dyDescent="0.2">
      <c r="A23" s="40"/>
      <c r="B23" s="533" t="str">
        <f>IF(AND($D$4="Cash",$D$5="Accruals"),"Less GST on Creditors:",IF(AND($D$4="Accruals",$D$5="Cash"),"Less GST on Debtors:","No Debtor or Creditor Adjustment"))</f>
        <v>No Debtor or Creditor Adjustment</v>
      </c>
      <c r="C23" s="533"/>
      <c r="D23" s="214"/>
      <c r="E23" s="40"/>
      <c r="F23" s="535"/>
      <c r="G23" s="536"/>
      <c r="H23" s="217"/>
    </row>
    <row r="24" spans="1:8" ht="15" customHeight="1" x14ac:dyDescent="0.2">
      <c r="A24" s="40"/>
      <c r="B24" s="4" t="str">
        <f>IF(AND($D$4="Cash",$D$5="Accruals"),"Closing Creditors",IF(AND($D$4="Accruals",$D$5="Cash"),"Closing Debtors",""))</f>
        <v/>
      </c>
      <c r="C24" s="5"/>
      <c r="D24" s="224">
        <f>C24/11</f>
        <v>0</v>
      </c>
      <c r="E24" s="40"/>
      <c r="F24" s="2" t="s">
        <v>68</v>
      </c>
      <c r="G24" s="23"/>
      <c r="H24" s="221">
        <f>SUM(H20:H23)</f>
        <v>0</v>
      </c>
    </row>
    <row r="25" spans="1:8" ht="15" customHeight="1" x14ac:dyDescent="0.2">
      <c r="A25" s="40"/>
      <c r="B25" s="440" t="s">
        <v>52</v>
      </c>
      <c r="C25" s="440"/>
      <c r="D25" s="361">
        <f>D21-D24</f>
        <v>0</v>
      </c>
      <c r="E25" s="40"/>
      <c r="F25" s="2" t="s">
        <v>53</v>
      </c>
      <c r="G25" s="23"/>
      <c r="H25" s="361">
        <f>H17-H24</f>
        <v>0</v>
      </c>
    </row>
    <row r="26" spans="1:8" ht="15" customHeight="1" x14ac:dyDescent="0.2">
      <c r="A26" s="40"/>
      <c r="B26" s="40"/>
      <c r="C26" s="40"/>
      <c r="D26" s="19"/>
      <c r="E26" s="40"/>
      <c r="F26" s="40"/>
      <c r="G26" s="40"/>
      <c r="H26" s="51"/>
    </row>
    <row r="27" spans="1:8" ht="15" customHeight="1" x14ac:dyDescent="0.2">
      <c r="A27" s="40"/>
      <c r="B27" s="40"/>
      <c r="C27" s="40"/>
      <c r="D27" s="19"/>
      <c r="E27" s="40"/>
      <c r="F27" s="40"/>
      <c r="G27" s="225" t="str">
        <f>IF(D25&lt;&gt;H25,"Reconciliation Error","")</f>
        <v/>
      </c>
      <c r="H27" s="226" t="str">
        <f>IF(D25&lt;&gt;H25,D25-H25,"Reconciled")</f>
        <v>Reconciled</v>
      </c>
    </row>
    <row r="45" spans="1:12" ht="15" customHeight="1" x14ac:dyDescent="0.2">
      <c r="A45" s="52"/>
    </row>
    <row r="46" spans="1:12" ht="15" customHeight="1" x14ac:dyDescent="0.2">
      <c r="A46" s="52"/>
      <c r="J46" s="52"/>
      <c r="K46" s="52"/>
      <c r="L46" s="52"/>
    </row>
    <row r="47" spans="1:12" ht="15" customHeight="1" x14ac:dyDescent="0.2">
      <c r="A47" s="52"/>
      <c r="J47" s="52"/>
      <c r="K47" s="52"/>
      <c r="L47" s="52"/>
    </row>
    <row r="48" spans="1:12" ht="15" customHeight="1" x14ac:dyDescent="0.2">
      <c r="B48" s="43"/>
      <c r="C48" s="43"/>
      <c r="J48" s="52"/>
      <c r="K48" s="52"/>
      <c r="L48" s="52"/>
    </row>
    <row r="49" spans="10:12" ht="15" customHeight="1" x14ac:dyDescent="0.2">
      <c r="J49" s="52"/>
      <c r="K49" s="52"/>
      <c r="L49" s="52"/>
    </row>
  </sheetData>
  <sheetProtection algorithmName="SHA-512" hashValue="0El9fwOx0qyT28dyjb9akFpX9EORlLz+8UsWUae2IcZlTL6LuBKSWtZE0iFWt7po849mDLSZfNkcZSpsORAQvw==" saltValue="6xSfSMzwQfZcedGCLKa+CA==" spinCount="100000" sheet="1" objects="1" scenarios="1" formatCells="0" insertHyperlinks="0" sort="0" autoFilter="0"/>
  <mergeCells count="31">
    <mergeCell ref="F9:G9"/>
    <mergeCell ref="F15:G15"/>
    <mergeCell ref="B9:C9"/>
    <mergeCell ref="B16:C16"/>
    <mergeCell ref="G5:H5"/>
    <mergeCell ref="B7:D7"/>
    <mergeCell ref="F7:H7"/>
    <mergeCell ref="F14:G14"/>
    <mergeCell ref="F10:G10"/>
    <mergeCell ref="B5:C5"/>
    <mergeCell ref="F22:G22"/>
    <mergeCell ref="F20:G20"/>
    <mergeCell ref="B14:C14"/>
    <mergeCell ref="B15:C15"/>
    <mergeCell ref="B17:C17"/>
    <mergeCell ref="G4:H4"/>
    <mergeCell ref="B25:C25"/>
    <mergeCell ref="B11:C11"/>
    <mergeCell ref="B12:C12"/>
    <mergeCell ref="F11:G11"/>
    <mergeCell ref="F12:G12"/>
    <mergeCell ref="B19:C19"/>
    <mergeCell ref="B18:C18"/>
    <mergeCell ref="F23:G23"/>
    <mergeCell ref="B23:C23"/>
    <mergeCell ref="F13:G13"/>
    <mergeCell ref="F21:G21"/>
    <mergeCell ref="F16:G16"/>
    <mergeCell ref="B10:C10"/>
    <mergeCell ref="B13:C13"/>
    <mergeCell ref="B4:C4"/>
  </mergeCells>
  <conditionalFormatting sqref="C20">
    <cfRule type="expression" dxfId="5" priority="3" stopIfTrue="1">
      <formula>$B$19="No Debtor or Creditor Adjustment"</formula>
    </cfRule>
  </conditionalFormatting>
  <conditionalFormatting sqref="C24">
    <cfRule type="expression" dxfId="4" priority="1" stopIfTrue="1">
      <formula>$B$19="No Debtor or Creditor Adjustment"</formula>
    </cfRule>
  </conditionalFormatting>
  <dataValidations disablePrompts="1" count="1">
    <dataValidation allowBlank="1" showInputMessage="1" showErrorMessage="1" promptTitle="Debtor and Creditor Adjustments" prompt="Exclude invoices which do not include GST." sqref="C24 C20" xr:uid="{00000000-0002-0000-0200-000000000000}"/>
  </dataValidations>
  <printOptions horizontalCentered="1"/>
  <pageMargins left="0.56496062999999996" right="0.56496062999999996" top="0.35433070866141703" bottom="0.15748031496063" header="0.31496062992126" footer="0.31496062992126"/>
  <pageSetup paperSize="9" scale="90" orientation="portrait" horizontalDpi="4294967293" r:id="rId1"/>
  <headerFooter>
    <oddFooter>&amp;L&amp;A&amp;RPage &amp;P of &amp;N</oddFooter>
  </headerFooter>
  <customProperties>
    <customPr name="DVSECTIONID" r:id="rId2"/>
  </customProperties>
  <drawing r:id="rId3"/>
  <legacy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rgb="FF7030A0"/>
    <pageSetUpPr autoPageBreaks="0" fitToPage="1"/>
  </sheetPr>
  <dimension ref="A1:M45"/>
  <sheetViews>
    <sheetView showGridLines="0" showRowColHeaders="0" topLeftCell="A2" workbookViewId="0">
      <pane ySplit="2" topLeftCell="A4" activePane="bottomLeft" state="frozen"/>
      <selection activeCell="B2" sqref="B2"/>
      <selection pane="bottomLeft"/>
    </sheetView>
  </sheetViews>
  <sheetFormatPr defaultColWidth="9.140625" defaultRowHeight="15" customHeight="1" x14ac:dyDescent="0.2"/>
  <cols>
    <col min="1" max="1" width="3.7109375" style="38" customWidth="1"/>
    <col min="2" max="2" width="35.7109375" style="38" customWidth="1"/>
    <col min="3" max="4" width="12.7109375" style="38" customWidth="1"/>
    <col min="5" max="5" width="10.7109375" style="38" customWidth="1"/>
    <col min="6" max="6" width="28.7109375" style="38" customWidth="1"/>
    <col min="7" max="7" width="7.7109375" style="38" customWidth="1"/>
    <col min="8" max="9" width="12.7109375" style="38" customWidth="1"/>
    <col min="10" max="10" width="10.7109375" style="38" customWidth="1"/>
    <col min="11" max="11" width="35.7109375" style="38" customWidth="1"/>
    <col min="12" max="13" width="12.7109375" style="38" customWidth="1"/>
    <col min="14" max="16384" width="9.140625" style="38"/>
  </cols>
  <sheetData>
    <row r="1" spans="1:13" ht="15" hidden="1" customHeight="1" x14ac:dyDescent="0.2">
      <c r="A1" s="53"/>
      <c r="B1" s="53"/>
      <c r="C1" s="53"/>
      <c r="D1" s="53"/>
      <c r="E1" s="53"/>
      <c r="F1" s="53"/>
      <c r="G1" s="53"/>
      <c r="H1" s="53"/>
      <c r="I1" s="53"/>
    </row>
    <row r="2" spans="1:13" s="176" customFormat="1" ht="20.100000000000001" customHeight="1" x14ac:dyDescent="0.25">
      <c r="A2" s="175"/>
      <c r="B2" s="124" t="s">
        <v>129</v>
      </c>
      <c r="C2" s="175"/>
      <c r="D2" s="175"/>
      <c r="E2" s="175"/>
      <c r="F2" s="175"/>
      <c r="G2" s="175"/>
      <c r="H2" s="175"/>
      <c r="M2" s="100" t="str">
        <f>'BAS Summary'!O1</f>
        <v>Client Name</v>
      </c>
    </row>
    <row r="3" spans="1:13" s="178" customFormat="1" ht="20.100000000000001" customHeight="1" x14ac:dyDescent="0.2">
      <c r="A3" s="177"/>
      <c r="B3" s="125" t="str">
        <f>'BAS Summary'!C2</f>
        <v>Year Ended 30 June 2025</v>
      </c>
      <c r="C3" s="177"/>
      <c r="D3" s="177"/>
      <c r="E3" s="177"/>
      <c r="F3" s="177"/>
      <c r="G3" s="177"/>
      <c r="H3" s="177"/>
      <c r="M3" s="101" t="str">
        <f>'BAS Summary'!O2</f>
        <v>Preparer Name</v>
      </c>
    </row>
    <row r="4" spans="1:13" ht="15" customHeight="1" x14ac:dyDescent="0.2">
      <c r="A4" s="53"/>
      <c r="B4" s="53"/>
      <c r="C4" s="53"/>
      <c r="D4" s="53"/>
      <c r="E4" s="53"/>
      <c r="F4" s="53"/>
      <c r="G4" s="53"/>
      <c r="H4" s="53"/>
      <c r="I4" s="53"/>
    </row>
    <row r="5" spans="1:13" ht="14.25" x14ac:dyDescent="0.2">
      <c r="A5" s="53"/>
      <c r="B5" s="548" t="s">
        <v>130</v>
      </c>
      <c r="C5" s="548"/>
      <c r="D5" s="548"/>
      <c r="E5" s="53"/>
      <c r="F5" s="548" t="s">
        <v>133</v>
      </c>
      <c r="G5" s="548"/>
      <c r="H5" s="548"/>
      <c r="I5" s="548"/>
      <c r="K5" s="549" t="str">
        <f>CONCATENATE("Payments After"," ",TEXT('BAS Summary'!P5,"dd/mm/yyyy"))</f>
        <v>Payments After 30/06/2025</v>
      </c>
      <c r="L5" s="549"/>
      <c r="M5" s="549"/>
    </row>
    <row r="6" spans="1:13" ht="15" customHeight="1" x14ac:dyDescent="0.2">
      <c r="A6" s="53"/>
      <c r="B6" s="53"/>
      <c r="C6" s="53"/>
      <c r="D6" s="53"/>
      <c r="E6" s="53"/>
      <c r="F6" s="53"/>
      <c r="G6" s="53"/>
      <c r="H6" s="53"/>
      <c r="I6" s="53"/>
      <c r="K6" s="53"/>
      <c r="L6" s="53"/>
      <c r="M6" s="53"/>
    </row>
    <row r="7" spans="1:13" ht="15" customHeight="1" x14ac:dyDescent="0.2">
      <c r="A7" s="53"/>
      <c r="B7" s="7" t="str">
        <f>CONCATENATE("Payable Per"," ",TEXT(Control!F4,"yyyy")," ","FBT Return (before instalments)")</f>
        <v>Payable Per 2025 FBT Return (before instalments)</v>
      </c>
      <c r="C7" s="54"/>
      <c r="D7" s="167"/>
      <c r="E7" s="53"/>
      <c r="F7" s="7" t="str">
        <f>CONCATENATE("Opening Balance as at"," ",TEXT(Control!F3,"dd/mm/yyyy"))</f>
        <v>Opening Balance as at 01/07/2024</v>
      </c>
      <c r="G7" s="54"/>
      <c r="H7" s="54"/>
      <c r="I7" s="168"/>
      <c r="K7" s="389" t="s">
        <v>220</v>
      </c>
      <c r="L7" s="390" t="s">
        <v>221</v>
      </c>
      <c r="M7" s="390" t="s">
        <v>222</v>
      </c>
    </row>
    <row r="8" spans="1:13" ht="15" customHeight="1" x14ac:dyDescent="0.2">
      <c r="A8" s="53"/>
      <c r="B8" s="54"/>
      <c r="C8" s="54"/>
      <c r="D8" s="54"/>
      <c r="E8" s="53"/>
      <c r="F8" s="53"/>
      <c r="G8" s="53"/>
      <c r="H8" s="54"/>
      <c r="I8" s="54"/>
      <c r="K8" s="386"/>
      <c r="L8" s="387"/>
      <c r="M8" s="388"/>
    </row>
    <row r="9" spans="1:13" ht="15" customHeight="1" x14ac:dyDescent="0.2">
      <c r="A9" s="53"/>
      <c r="B9" s="1" t="s">
        <v>132</v>
      </c>
      <c r="C9" s="54"/>
      <c r="D9" s="54"/>
      <c r="E9" s="53"/>
      <c r="F9" s="1" t="s">
        <v>134</v>
      </c>
      <c r="G9" s="174"/>
      <c r="H9" s="54"/>
      <c r="I9" s="54"/>
      <c r="K9" s="129"/>
      <c r="L9" s="138"/>
      <c r="M9" s="170"/>
    </row>
    <row r="10" spans="1:13" ht="15" customHeight="1" x14ac:dyDescent="0.2">
      <c r="A10" s="53"/>
      <c r="B10" s="127" t="str">
        <f>CONCATENATE("Jun"," ",TEXT(Control!F4,"yyyy")," Instalment")</f>
        <v>Jun 2025 Instalment</v>
      </c>
      <c r="C10" s="128">
        <f>'BAS Summary'!M23</f>
        <v>0</v>
      </c>
      <c r="D10" s="54"/>
      <c r="E10" s="53"/>
      <c r="F10" s="434" t="str">
        <f>CONCATENATE(TEXT(Control!F4,"yyyy")," FBT Expense")</f>
        <v>2025 FBT Expense</v>
      </c>
      <c r="G10" s="550"/>
      <c r="H10" s="128">
        <f>D27</f>
        <v>0</v>
      </c>
      <c r="I10" s="54"/>
      <c r="K10" s="129"/>
      <c r="L10" s="138"/>
      <c r="M10" s="170"/>
    </row>
    <row r="11" spans="1:13" ht="15" customHeight="1" x14ac:dyDescent="0.2">
      <c r="A11" s="53"/>
      <c r="B11" s="129"/>
      <c r="C11" s="170"/>
      <c r="D11" s="54"/>
      <c r="E11" s="53"/>
      <c r="F11" s="431"/>
      <c r="G11" s="544"/>
      <c r="H11" s="170"/>
      <c r="I11" s="54"/>
      <c r="K11" s="129"/>
      <c r="L11" s="138"/>
      <c r="M11" s="170"/>
    </row>
    <row r="12" spans="1:13" ht="15" customHeight="1" x14ac:dyDescent="0.2">
      <c r="A12" s="53"/>
      <c r="B12" s="129"/>
      <c r="C12" s="170"/>
      <c r="D12" s="54"/>
      <c r="E12" s="53"/>
      <c r="F12" s="431"/>
      <c r="G12" s="544"/>
      <c r="H12" s="170"/>
      <c r="I12" s="54"/>
      <c r="K12" s="129"/>
      <c r="L12" s="138"/>
      <c r="M12" s="170"/>
    </row>
    <row r="13" spans="1:13" ht="15" customHeight="1" x14ac:dyDescent="0.2">
      <c r="A13" s="53"/>
      <c r="B13" s="129"/>
      <c r="C13" s="170"/>
      <c r="D13" s="53"/>
      <c r="E13" s="53"/>
      <c r="F13" s="535"/>
      <c r="G13" s="545"/>
      <c r="H13" s="171"/>
      <c r="I13" s="132">
        <f>SUM(H10:H13)</f>
        <v>0</v>
      </c>
      <c r="K13" s="129"/>
      <c r="L13" s="138"/>
      <c r="M13" s="170"/>
    </row>
    <row r="14" spans="1:13" ht="15" customHeight="1" x14ac:dyDescent="0.2">
      <c r="A14" s="53"/>
      <c r="B14" s="129"/>
      <c r="C14" s="170"/>
      <c r="D14" s="53"/>
      <c r="E14" s="53"/>
      <c r="F14" s="53"/>
      <c r="G14" s="53"/>
      <c r="H14" s="54"/>
      <c r="I14" s="8">
        <f>I7+I13</f>
        <v>0</v>
      </c>
      <c r="K14" s="129"/>
      <c r="L14" s="138"/>
      <c r="M14" s="170"/>
    </row>
    <row r="15" spans="1:13" ht="15" customHeight="1" x14ac:dyDescent="0.2">
      <c r="A15" s="53"/>
      <c r="B15" s="129"/>
      <c r="C15" s="170"/>
      <c r="D15" s="54"/>
      <c r="E15" s="53"/>
      <c r="F15" s="1" t="s">
        <v>127</v>
      </c>
      <c r="G15" s="174"/>
      <c r="H15" s="54"/>
      <c r="I15" s="54"/>
      <c r="K15" s="129"/>
      <c r="L15" s="138"/>
      <c r="M15" s="170"/>
    </row>
    <row r="16" spans="1:13" ht="15" customHeight="1" x14ac:dyDescent="0.2">
      <c r="A16" s="53"/>
      <c r="B16" s="129"/>
      <c r="C16" s="170"/>
      <c r="D16" s="54"/>
      <c r="E16" s="53"/>
      <c r="F16" s="434" t="str">
        <f>CONCATENATE("Balance Paid/(Refunded) Per"," ",TEXT(Control!F4,"yyyy")," ","Return")</f>
        <v>Balance Paid/(Refunded) Per 2025 Return</v>
      </c>
      <c r="G16" s="546"/>
      <c r="H16" s="169"/>
      <c r="I16" s="54"/>
      <c r="K16" s="129"/>
      <c r="L16" s="138"/>
      <c r="M16" s="170"/>
    </row>
    <row r="17" spans="1:13" ht="15" customHeight="1" x14ac:dyDescent="0.2">
      <c r="A17" s="53"/>
      <c r="B17" s="130"/>
      <c r="C17" s="171"/>
      <c r="D17" s="131">
        <f>SUM(C10:C17)</f>
        <v>0</v>
      </c>
      <c r="E17" s="53"/>
      <c r="F17" s="133" t="str">
        <f>CONCATENATE("Payment - Jun"," ",TEXT(Control!F4,"yyyy")-1," Instalment")</f>
        <v>Payment - Jun 2024 Instalment</v>
      </c>
      <c r="G17" s="135">
        <v>1</v>
      </c>
      <c r="H17" s="134">
        <f>IF(G17=1,C20,0)</f>
        <v>0</v>
      </c>
      <c r="K17" s="130"/>
      <c r="L17" s="139"/>
      <c r="M17" s="172"/>
    </row>
    <row r="18" spans="1:13" ht="15" customHeight="1" x14ac:dyDescent="0.2">
      <c r="A18" s="53"/>
      <c r="B18" s="54"/>
      <c r="C18" s="54"/>
      <c r="D18" s="8">
        <f>D7+D17</f>
        <v>0</v>
      </c>
      <c r="E18" s="53"/>
      <c r="F18" s="133" t="str">
        <f>CONCATENATE("Payment - Sep"," ",TEXT(Control!F4,"yyyy")-1," Instalment")</f>
        <v>Payment - Sep 2024 Instalment</v>
      </c>
      <c r="G18" s="136">
        <v>1</v>
      </c>
      <c r="H18" s="134">
        <f>IF(G18=1,'BAS Summary'!M14,0)</f>
        <v>0</v>
      </c>
      <c r="K18" s="53"/>
      <c r="L18" s="53"/>
      <c r="M18" s="361">
        <f>SUM(M8:M17)</f>
        <v>0</v>
      </c>
    </row>
    <row r="19" spans="1:13" ht="15" customHeight="1" x14ac:dyDescent="0.2">
      <c r="A19" s="53"/>
      <c r="B19" s="1" t="s">
        <v>127</v>
      </c>
      <c r="C19" s="54"/>
      <c r="D19" s="54"/>
      <c r="E19" s="53"/>
      <c r="F19" s="133" t="str">
        <f>CONCATENATE("Payment - Dec"," ",TEXT(Control!F4,"yyyy")-1," Instalment")</f>
        <v>Payment - Dec 2024 Instalment</v>
      </c>
      <c r="G19" s="136">
        <v>1</v>
      </c>
      <c r="H19" s="134">
        <f>IF(G19=1,'BAS Summary'!M17,0)</f>
        <v>0</v>
      </c>
    </row>
    <row r="20" spans="1:13" ht="15" customHeight="1" x14ac:dyDescent="0.2">
      <c r="A20" s="53"/>
      <c r="B20" s="127" t="str">
        <f>CONCATENATE("Jun"," ",TEXT(Control!F4,"yyyy")-1," Instalment")</f>
        <v>Jun 2024 Instalment</v>
      </c>
      <c r="C20" s="169"/>
      <c r="D20" s="55"/>
      <c r="E20" s="53"/>
      <c r="F20" s="133" t="str">
        <f>CONCATENATE("Payment - Mar"," ",TEXT(Control!F4,"yyyy")," Instalment")</f>
        <v>Payment - Mar 2025 Instalment</v>
      </c>
      <c r="G20" s="136">
        <v>1</v>
      </c>
      <c r="H20" s="134">
        <f>IF(G20=1,'BAS Summary'!M20,0)</f>
        <v>0</v>
      </c>
    </row>
    <row r="21" spans="1:13" ht="15" customHeight="1" x14ac:dyDescent="0.2">
      <c r="A21" s="53"/>
      <c r="B21" s="129"/>
      <c r="C21" s="170"/>
      <c r="D21" s="55"/>
      <c r="E21" s="53"/>
      <c r="F21" s="133" t="str">
        <f>CONCATENATE("Payment - Jun"," ",TEXT(Control!F4,"yyyy")," Instalment")</f>
        <v>Payment - Jun 2025 Instalment</v>
      </c>
      <c r="G21" s="137">
        <v>0</v>
      </c>
      <c r="H21" s="134">
        <f>IF(G21=1,'BAS Summary'!M23,0)</f>
        <v>0</v>
      </c>
      <c r="K21" s="551" t="s">
        <v>135</v>
      </c>
      <c r="L21" s="551"/>
      <c r="M21" s="551"/>
    </row>
    <row r="22" spans="1:13" ht="15" customHeight="1" x14ac:dyDescent="0.2">
      <c r="A22" s="53"/>
      <c r="B22" s="129"/>
      <c r="C22" s="170"/>
      <c r="D22" s="55"/>
      <c r="E22" s="53"/>
      <c r="F22" s="431"/>
      <c r="G22" s="547"/>
      <c r="H22" s="170"/>
      <c r="I22" s="54"/>
      <c r="K22" s="552" t="s">
        <v>140</v>
      </c>
      <c r="L22" s="552"/>
      <c r="M22" s="552"/>
    </row>
    <row r="23" spans="1:13" ht="15" customHeight="1" x14ac:dyDescent="0.2">
      <c r="A23" s="53"/>
      <c r="B23" s="129"/>
      <c r="C23" s="170"/>
      <c r="D23" s="55"/>
      <c r="E23" s="53"/>
      <c r="F23" s="431"/>
      <c r="G23" s="544"/>
      <c r="H23" s="170"/>
      <c r="I23" s="53"/>
      <c r="K23" s="553"/>
      <c r="L23" s="553"/>
      <c r="M23" s="553"/>
    </row>
    <row r="24" spans="1:13" ht="15" customHeight="1" x14ac:dyDescent="0.2">
      <c r="A24" s="53"/>
      <c r="B24" s="129"/>
      <c r="C24" s="170"/>
      <c r="D24" s="55"/>
      <c r="E24" s="53"/>
      <c r="F24" s="431"/>
      <c r="G24" s="544"/>
      <c r="H24" s="170"/>
      <c r="I24" s="53"/>
      <c r="K24" s="553"/>
      <c r="L24" s="553"/>
      <c r="M24" s="553"/>
    </row>
    <row r="25" spans="1:13" ht="15" customHeight="1" x14ac:dyDescent="0.2">
      <c r="A25" s="53"/>
      <c r="B25" s="129"/>
      <c r="C25" s="170"/>
      <c r="D25" s="55"/>
      <c r="E25" s="53"/>
      <c r="F25" s="431"/>
      <c r="G25" s="544"/>
      <c r="H25" s="170"/>
      <c r="I25" s="54"/>
    </row>
    <row r="26" spans="1:13" ht="15" customHeight="1" x14ac:dyDescent="0.2">
      <c r="A26" s="53"/>
      <c r="B26" s="130"/>
      <c r="C26" s="171"/>
      <c r="D26" s="8">
        <f>SUM(C20:C26)</f>
        <v>0</v>
      </c>
      <c r="E26" s="53"/>
      <c r="F26" s="535"/>
      <c r="G26" s="545"/>
      <c r="H26" s="171"/>
      <c r="I26" s="8">
        <f>SUM(H16:H26)</f>
        <v>0</v>
      </c>
    </row>
    <row r="27" spans="1:13" ht="15" customHeight="1" x14ac:dyDescent="0.2">
      <c r="A27" s="53"/>
      <c r="B27" s="1" t="str">
        <f>CONCATENATE(,,TEXT(Control!F4,"yyyy")," FBT Expense")</f>
        <v>2025 FBT Expense</v>
      </c>
      <c r="C27" s="53"/>
      <c r="D27" s="360">
        <f>D18-D26</f>
        <v>0</v>
      </c>
      <c r="E27" s="53"/>
      <c r="F27" s="1" t="str">
        <f>CONCATENATE("Closing Balance as at"," ",TEXT('BAS Summary'!P5,"dd/mm/yyyy"))</f>
        <v>Closing Balance as at 30/06/2025</v>
      </c>
      <c r="G27" s="174"/>
      <c r="H27" s="53"/>
      <c r="I27" s="360">
        <f>I14-I26</f>
        <v>0</v>
      </c>
    </row>
    <row r="28" spans="1:13" ht="15" customHeight="1" x14ac:dyDescent="0.2">
      <c r="A28" s="53"/>
      <c r="B28" s="7" t="s">
        <v>136</v>
      </c>
      <c r="C28" s="53"/>
      <c r="D28" s="173"/>
      <c r="E28" s="53"/>
      <c r="F28" s="7" t="s">
        <v>136</v>
      </c>
      <c r="G28" s="54"/>
      <c r="H28" s="53"/>
      <c r="I28" s="173"/>
    </row>
    <row r="29" spans="1:13" ht="15" customHeight="1" x14ac:dyDescent="0.2">
      <c r="A29" s="53"/>
      <c r="B29" s="1" t="s">
        <v>131</v>
      </c>
      <c r="C29" s="53"/>
      <c r="D29" s="361">
        <f>D27-D28</f>
        <v>0</v>
      </c>
      <c r="E29" s="53"/>
      <c r="F29" s="1" t="s">
        <v>131</v>
      </c>
      <c r="G29" s="174"/>
      <c r="H29" s="53"/>
      <c r="I29" s="361">
        <f>I27-I28</f>
        <v>0</v>
      </c>
    </row>
    <row r="30" spans="1:13" ht="15" customHeight="1" x14ac:dyDescent="0.2">
      <c r="A30" s="53"/>
      <c r="B30" s="53"/>
      <c r="C30" s="53"/>
      <c r="D30" s="53"/>
      <c r="E30" s="53"/>
      <c r="F30" s="53"/>
      <c r="G30" s="53"/>
      <c r="H30" s="53"/>
      <c r="I30" s="53"/>
    </row>
    <row r="31" spans="1:13" ht="15" customHeight="1" x14ac:dyDescent="0.2">
      <c r="A31" s="53"/>
      <c r="B31" s="53"/>
      <c r="C31" s="53"/>
      <c r="D31" s="53"/>
      <c r="E31" s="53"/>
      <c r="F31" s="53"/>
      <c r="G31" s="53"/>
      <c r="H31" s="53"/>
      <c r="I31" s="53"/>
    </row>
    <row r="32" spans="1:13" ht="12" x14ac:dyDescent="0.2">
      <c r="A32" s="53"/>
      <c r="B32" s="140"/>
      <c r="C32" s="140"/>
      <c r="D32" s="140"/>
      <c r="E32" s="53"/>
      <c r="F32" s="140"/>
      <c r="G32" s="140"/>
      <c r="H32" s="140"/>
      <c r="I32" s="140"/>
    </row>
    <row r="33" spans="1:9" ht="15" customHeight="1" x14ac:dyDescent="0.2">
      <c r="A33" s="53"/>
      <c r="B33" s="140"/>
      <c r="C33" s="140"/>
      <c r="D33" s="140"/>
      <c r="E33" s="53"/>
      <c r="F33" s="140"/>
      <c r="G33" s="140"/>
      <c r="H33" s="140"/>
      <c r="I33" s="140"/>
    </row>
    <row r="34" spans="1:9" ht="15" customHeight="1" x14ac:dyDescent="0.2">
      <c r="A34" s="53"/>
      <c r="B34" s="140"/>
      <c r="C34" s="140"/>
      <c r="D34" s="140"/>
      <c r="E34" s="53"/>
    </row>
    <row r="35" spans="1:9" ht="15" customHeight="1" x14ac:dyDescent="0.2">
      <c r="A35" s="53"/>
      <c r="B35" s="53"/>
      <c r="C35" s="53"/>
      <c r="D35" s="53"/>
      <c r="E35" s="53"/>
    </row>
    <row r="36" spans="1:9" ht="15" customHeight="1" x14ac:dyDescent="0.2">
      <c r="A36" s="53"/>
      <c r="B36" s="53"/>
      <c r="C36" s="53"/>
      <c r="D36" s="53"/>
      <c r="E36" s="53"/>
    </row>
    <row r="37" spans="1:9" ht="15" customHeight="1" x14ac:dyDescent="0.2">
      <c r="A37" s="53"/>
      <c r="B37" s="53"/>
      <c r="C37" s="53"/>
      <c r="D37" s="53"/>
      <c r="E37" s="53"/>
    </row>
    <row r="38" spans="1:9" ht="15" customHeight="1" x14ac:dyDescent="0.2">
      <c r="A38" s="53"/>
      <c r="B38" s="53"/>
      <c r="C38" s="53"/>
      <c r="D38" s="53"/>
      <c r="E38" s="53"/>
    </row>
    <row r="39" spans="1:9" ht="15" customHeight="1" x14ac:dyDescent="0.2">
      <c r="A39" s="53"/>
      <c r="B39" s="53"/>
      <c r="C39" s="53"/>
      <c r="D39" s="53"/>
      <c r="E39" s="53"/>
    </row>
    <row r="40" spans="1:9" ht="15" customHeight="1" x14ac:dyDescent="0.2">
      <c r="A40" s="53"/>
      <c r="B40" s="53"/>
      <c r="C40" s="53"/>
      <c r="D40" s="53"/>
      <c r="E40" s="53"/>
    </row>
    <row r="41" spans="1:9" ht="15" customHeight="1" x14ac:dyDescent="0.2">
      <c r="A41" s="53"/>
      <c r="B41" s="53"/>
      <c r="C41" s="53"/>
      <c r="D41" s="53"/>
      <c r="E41" s="53"/>
    </row>
    <row r="42" spans="1:9" ht="15" customHeight="1" x14ac:dyDescent="0.2">
      <c r="A42" s="53"/>
      <c r="B42" s="53"/>
      <c r="C42" s="53"/>
      <c r="D42" s="53"/>
      <c r="E42" s="53"/>
    </row>
    <row r="43" spans="1:9" ht="15" customHeight="1" x14ac:dyDescent="0.2">
      <c r="A43" s="53"/>
      <c r="B43" s="53"/>
      <c r="C43" s="53"/>
      <c r="D43" s="53"/>
      <c r="E43" s="53"/>
    </row>
    <row r="44" spans="1:9" ht="15" customHeight="1" x14ac:dyDescent="0.2">
      <c r="A44" s="53"/>
      <c r="B44" s="53"/>
      <c r="C44" s="53"/>
      <c r="D44" s="53"/>
      <c r="E44" s="53"/>
    </row>
    <row r="45" spans="1:9" ht="15" customHeight="1" x14ac:dyDescent="0.2">
      <c r="A45" s="53"/>
      <c r="B45" s="53"/>
      <c r="C45" s="53"/>
      <c r="D45" s="53"/>
      <c r="E45" s="53"/>
    </row>
  </sheetData>
  <sheetProtection algorithmName="SHA-512" hashValue="roUFrxW8becZK4Vx8mKQM70eU9q6S1SsFbHXnjzPq1psGiC7g/KahuCexHMYhS7HEF4fXnqSw5M/TnZXxvNBvg==" saltValue="uzP8UXkWGbTE0LCaB3bTFw==" spinCount="100000" sheet="1" objects="1" scenarios="1" formatCells="0" insertHyperlinks="0" sort="0" autoFilter="0"/>
  <mergeCells count="17">
    <mergeCell ref="F25:G25"/>
    <mergeCell ref="F26:G26"/>
    <mergeCell ref="K21:M21"/>
    <mergeCell ref="K22:M22"/>
    <mergeCell ref="K23:M23"/>
    <mergeCell ref="K24:M24"/>
    <mergeCell ref="F24:G24"/>
    <mergeCell ref="B5:D5"/>
    <mergeCell ref="F5:I5"/>
    <mergeCell ref="K5:M5"/>
    <mergeCell ref="F10:G10"/>
    <mergeCell ref="F11:G11"/>
    <mergeCell ref="F12:G12"/>
    <mergeCell ref="F13:G13"/>
    <mergeCell ref="F16:G16"/>
    <mergeCell ref="F22:G22"/>
    <mergeCell ref="F23:G23"/>
  </mergeCells>
  <dataValidations count="1">
    <dataValidation allowBlank="1" showInputMessage="1" showErrorMessage="1" promptTitle="Payment of FBT Instalments" prompt="Enter 1 to show the FBT instalment as paid or enter zero or leave blank for no payment of that instalment." sqref="G17:G21" xr:uid="{6A6BA34C-0CB1-4372-89B5-681F27159B72}"/>
  </dataValidations>
  <printOptions horizontalCentered="1"/>
  <pageMargins left="0.25" right="0.25" top="0.35" bottom="0.5" header="0.3" footer="0.3"/>
  <pageSetup paperSize="9" scale="77" fitToHeight="0" orientation="landscape" r:id="rId1"/>
  <headerFooter>
    <oddFooter>&amp;L&amp;F&amp;C&amp;A&amp;RPage &amp;P of &amp;N</oddFooter>
  </headerFooter>
  <drawing r:id="rId2"/>
  <extLst>
    <ext xmlns:x14="http://schemas.microsoft.com/office/spreadsheetml/2009/9/main" uri="{78C0D931-6437-407d-A8EE-F0AAD7539E65}">
      <x14:conditionalFormattings>
        <x14:conditionalFormatting xmlns:xm="http://schemas.microsoft.com/office/excel/2006/main">
          <x14:cfRule type="iconSet" priority="1" id="{CE8BEA6F-DD24-4277-BB2A-E4972DEA4FB5}">
            <x14:iconSet iconSet="3Symbols2" showValue="0" custom="1">
              <x14:cfvo type="percent">
                <xm:f>0</xm:f>
              </x14:cfvo>
              <x14:cfvo type="num">
                <xm:f>0</xm:f>
              </x14:cfvo>
              <x14:cfvo type="num">
                <xm:f>1</xm:f>
              </x14:cfvo>
              <x14:cfIcon iconSet="NoIcons" iconId="0"/>
              <x14:cfIcon iconSet="3Symbols2" iconId="0"/>
              <x14:cfIcon iconSet="3Symbols2" iconId="2"/>
            </x14:iconSet>
          </x14:cfRule>
          <xm:sqref>G17:G21</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7030A0"/>
    <pageSetUpPr autoPageBreaks="0" fitToPage="1"/>
  </sheetPr>
  <dimension ref="A1:Y43"/>
  <sheetViews>
    <sheetView showGridLines="0" showRowColHeaders="0" showZeros="0" topLeftCell="D1" zoomScaleNormal="100" workbookViewId="0">
      <pane ySplit="3" topLeftCell="A4" activePane="bottomLeft" state="frozen"/>
      <selection activeCell="Y20" sqref="Y20"/>
      <selection pane="bottomLeft"/>
    </sheetView>
  </sheetViews>
  <sheetFormatPr defaultColWidth="9.140625" defaultRowHeight="15" customHeight="1" x14ac:dyDescent="0.2"/>
  <cols>
    <col min="1" max="1" width="9.140625" style="38" hidden="1" customWidth="1"/>
    <col min="2" max="2" width="2.7109375" style="38" hidden="1" customWidth="1"/>
    <col min="3" max="3" width="0.85546875" style="38" hidden="1" customWidth="1"/>
    <col min="4" max="4" width="6.7109375" style="38" customWidth="1"/>
    <col min="5" max="5" width="18.28515625" style="38" customWidth="1"/>
    <col min="6" max="6" width="11.42578125" style="38" customWidth="1"/>
    <col min="7" max="19" width="10.7109375" style="38" customWidth="1"/>
    <col min="20" max="21" width="10.7109375" style="38" hidden="1" customWidth="1"/>
    <col min="22" max="16384" width="9.140625" style="38"/>
  </cols>
  <sheetData>
    <row r="1" spans="1:25" ht="15" hidden="1" customHeight="1" x14ac:dyDescent="0.2">
      <c r="A1" s="53"/>
      <c r="B1" s="53"/>
      <c r="C1" s="53"/>
      <c r="D1" s="53"/>
      <c r="E1" s="53"/>
      <c r="F1" s="53"/>
      <c r="G1" s="53"/>
      <c r="H1" s="53"/>
      <c r="I1" s="53"/>
      <c r="J1" s="53"/>
      <c r="K1" s="53"/>
      <c r="L1" s="53"/>
      <c r="M1" s="53"/>
      <c r="N1" s="53"/>
      <c r="O1" s="53"/>
      <c r="P1" s="53"/>
      <c r="Q1" s="53"/>
      <c r="R1" s="53"/>
      <c r="S1" s="53"/>
      <c r="T1" s="53"/>
    </row>
    <row r="2" spans="1:25" s="35" customFormat="1" ht="20.100000000000001" customHeight="1" x14ac:dyDescent="0.25">
      <c r="A2" s="11"/>
      <c r="B2" s="12"/>
      <c r="C2" s="12"/>
      <c r="D2" s="11"/>
      <c r="E2" s="103" t="s">
        <v>82</v>
      </c>
      <c r="F2" s="10"/>
      <c r="G2" s="10"/>
      <c r="H2" s="10"/>
      <c r="I2" s="10"/>
      <c r="J2" s="10"/>
      <c r="K2" s="10"/>
      <c r="L2" s="10"/>
      <c r="M2" s="10"/>
      <c r="N2" s="10"/>
      <c r="O2" s="10"/>
      <c r="P2" s="10"/>
      <c r="Q2" s="236" t="str">
        <f>'BAS Summary'!O1</f>
        <v>Client Name</v>
      </c>
      <c r="R2" s="10"/>
      <c r="T2" s="27" t="s">
        <v>75</v>
      </c>
      <c r="U2" s="27" t="s">
        <v>75</v>
      </c>
    </row>
    <row r="3" spans="1:25" s="36" customFormat="1" ht="20.100000000000001" customHeight="1" x14ac:dyDescent="0.2">
      <c r="A3" s="13"/>
      <c r="B3" s="14"/>
      <c r="C3" s="14"/>
      <c r="D3" s="13"/>
      <c r="E3" s="104" t="str">
        <f>'BAS Summary'!C2</f>
        <v>Year Ended 30 June 2025</v>
      </c>
      <c r="F3" s="13"/>
      <c r="G3" s="13"/>
      <c r="H3" s="13"/>
      <c r="I3" s="13"/>
      <c r="J3" s="13"/>
      <c r="K3" s="13"/>
      <c r="L3" s="13"/>
      <c r="M3" s="13"/>
      <c r="N3" s="13"/>
      <c r="O3" s="13"/>
      <c r="P3" s="13"/>
      <c r="Q3" s="237" t="str">
        <f>'BAS Summary'!O2</f>
        <v>Preparer Name</v>
      </c>
      <c r="R3" s="13"/>
      <c r="T3" s="28" t="s">
        <v>75</v>
      </c>
      <c r="U3" s="28" t="s">
        <v>75</v>
      </c>
    </row>
    <row r="4" spans="1:25" ht="9.9499999999999993" customHeight="1" x14ac:dyDescent="0.2">
      <c r="A4" s="53"/>
      <c r="B4" s="53"/>
      <c r="C4" s="53"/>
      <c r="D4" s="53"/>
      <c r="E4" s="53"/>
      <c r="F4" s="53"/>
      <c r="G4" s="53"/>
      <c r="H4" s="53"/>
      <c r="I4" s="53"/>
      <c r="J4" s="53"/>
      <c r="K4" s="53"/>
      <c r="L4" s="53"/>
      <c r="M4" s="53"/>
      <c r="N4" s="53"/>
      <c r="O4" s="53"/>
      <c r="P4" s="53"/>
      <c r="Q4" s="53"/>
      <c r="R4" s="53"/>
      <c r="S4" s="53"/>
      <c r="T4" s="53"/>
    </row>
    <row r="5" spans="1:25" ht="9.9499999999999993" customHeight="1" x14ac:dyDescent="0.2">
      <c r="A5" s="53"/>
      <c r="B5" s="53"/>
      <c r="C5" s="53"/>
      <c r="D5" s="53"/>
      <c r="G5" s="53"/>
      <c r="H5" s="53"/>
      <c r="I5" s="53"/>
      <c r="J5" s="53"/>
      <c r="K5" s="53"/>
      <c r="L5" s="53"/>
      <c r="M5" s="53"/>
      <c r="N5" s="53"/>
      <c r="T5" s="53"/>
      <c r="V5" s="347" t="s">
        <v>213</v>
      </c>
      <c r="W5" s="347"/>
      <c r="X5" s="347"/>
      <c r="Y5" s="347"/>
    </row>
    <row r="6" spans="1:25" ht="15" customHeight="1" x14ac:dyDescent="0.2">
      <c r="A6" s="53"/>
      <c r="B6" s="53"/>
      <c r="C6" s="53"/>
      <c r="D6" s="53"/>
      <c r="E6" s="126" t="s">
        <v>102</v>
      </c>
      <c r="F6" s="244" t="s">
        <v>120</v>
      </c>
      <c r="G6" s="53"/>
      <c r="H6" s="53"/>
      <c r="I6" s="53"/>
      <c r="J6" s="384"/>
      <c r="K6" s="384"/>
      <c r="L6" s="115"/>
      <c r="M6" s="384"/>
      <c r="N6" s="53"/>
      <c r="O6" s="29" t="s">
        <v>72</v>
      </c>
      <c r="P6" s="578">
        <f>'BAS Summary'!P4</f>
        <v>0</v>
      </c>
      <c r="Q6" s="579"/>
      <c r="R6" s="53"/>
      <c r="S6" s="53"/>
      <c r="T6" s="53"/>
      <c r="V6" s="573" t="s">
        <v>219</v>
      </c>
      <c r="W6" s="573"/>
      <c r="X6" s="573"/>
      <c r="Y6" s="573"/>
    </row>
    <row r="7" spans="1:25" ht="15" customHeight="1" x14ac:dyDescent="0.2">
      <c r="A7" s="53"/>
      <c r="B7" s="53"/>
      <c r="C7" s="53"/>
      <c r="D7" s="53"/>
      <c r="E7" s="562" t="str">
        <f>IF(AND(F6="Select",OR(Q24&lt;&gt;0,S43&lt;&gt;0)),"Warning:  GST period not selected","")</f>
        <v/>
      </c>
      <c r="F7" s="562"/>
      <c r="T7" s="53"/>
      <c r="V7" s="573"/>
      <c r="W7" s="573"/>
      <c r="X7" s="573"/>
      <c r="Y7" s="573"/>
    </row>
    <row r="8" spans="1:25" ht="20.100000000000001" customHeight="1" x14ac:dyDescent="0.2">
      <c r="A8" s="53"/>
      <c r="B8" s="53"/>
      <c r="C8" s="53"/>
      <c r="D8" s="384"/>
      <c r="G8" s="575" t="s">
        <v>210</v>
      </c>
      <c r="H8" s="575"/>
      <c r="I8" s="575"/>
      <c r="J8" s="575"/>
      <c r="K8" s="575"/>
      <c r="L8" s="575"/>
      <c r="M8" s="575"/>
      <c r="N8" s="575"/>
      <c r="O8" s="575"/>
      <c r="P8" s="575"/>
      <c r="Q8" s="575"/>
      <c r="R8" s="53"/>
      <c r="S8" s="53"/>
      <c r="T8" s="53"/>
      <c r="V8" s="573"/>
      <c r="W8" s="573"/>
      <c r="X8" s="573"/>
      <c r="Y8" s="573"/>
    </row>
    <row r="9" spans="1:25" ht="20.100000000000001" customHeight="1" x14ac:dyDescent="0.2">
      <c r="A9" s="53"/>
      <c r="B9" s="53"/>
      <c r="C9" s="53"/>
      <c r="D9" s="384"/>
      <c r="F9" s="53"/>
      <c r="G9" s="402" t="s">
        <v>228</v>
      </c>
      <c r="H9" s="565" t="s">
        <v>267</v>
      </c>
      <c r="I9" s="566"/>
      <c r="J9" s="566"/>
      <c r="K9" s="567"/>
      <c r="L9" s="397"/>
      <c r="M9" s="565" t="s">
        <v>266</v>
      </c>
      <c r="N9" s="566"/>
      <c r="O9" s="567"/>
      <c r="P9" s="398"/>
      <c r="Q9" s="403" t="s">
        <v>1</v>
      </c>
      <c r="R9" s="53"/>
      <c r="S9" s="53"/>
      <c r="T9" s="53"/>
      <c r="V9" s="574" t="s">
        <v>217</v>
      </c>
      <c r="W9" s="574"/>
      <c r="X9" s="574"/>
      <c r="Y9" s="574"/>
    </row>
    <row r="10" spans="1:25" s="408" customFormat="1" ht="30" customHeight="1" x14ac:dyDescent="0.25">
      <c r="A10" s="405"/>
      <c r="B10" s="405"/>
      <c r="C10" s="405"/>
      <c r="D10" s="405"/>
      <c r="E10" s="405"/>
      <c r="F10" s="405"/>
      <c r="G10" s="406" t="s">
        <v>83</v>
      </c>
      <c r="H10" s="406" t="s">
        <v>84</v>
      </c>
      <c r="I10" s="406" t="s">
        <v>85</v>
      </c>
      <c r="J10" s="406" t="s">
        <v>86</v>
      </c>
      <c r="K10" s="406" t="s">
        <v>87</v>
      </c>
      <c r="L10" s="417" t="s">
        <v>88</v>
      </c>
      <c r="M10" s="406" t="s">
        <v>89</v>
      </c>
      <c r="N10" s="418"/>
      <c r="O10" s="418"/>
      <c r="P10" s="417" t="s">
        <v>90</v>
      </c>
      <c r="Q10" s="406" t="s">
        <v>91</v>
      </c>
      <c r="R10" s="405"/>
      <c r="S10" s="405"/>
      <c r="T10" s="576" t="s">
        <v>208</v>
      </c>
      <c r="U10" s="576" t="s">
        <v>209</v>
      </c>
      <c r="V10" s="574"/>
      <c r="W10" s="574"/>
      <c r="X10" s="574"/>
      <c r="Y10" s="574"/>
    </row>
    <row r="11" spans="1:25" ht="44.1" customHeight="1" x14ac:dyDescent="0.25">
      <c r="A11" s="53"/>
      <c r="B11" s="53"/>
      <c r="C11" s="53"/>
      <c r="D11" s="53"/>
      <c r="E11" s="568" t="s">
        <v>215</v>
      </c>
      <c r="F11" s="569"/>
      <c r="G11" s="394" t="s">
        <v>245</v>
      </c>
      <c r="H11" s="394" t="s">
        <v>246</v>
      </c>
      <c r="I11" s="394" t="s">
        <v>247</v>
      </c>
      <c r="J11" s="394" t="s">
        <v>248</v>
      </c>
      <c r="K11" s="394" t="s">
        <v>249</v>
      </c>
      <c r="L11" s="394" t="s">
        <v>250</v>
      </c>
      <c r="M11" s="394" t="s">
        <v>251</v>
      </c>
      <c r="N11" s="394" t="s">
        <v>252</v>
      </c>
      <c r="O11" s="394" t="s">
        <v>255</v>
      </c>
      <c r="P11" s="394" t="s">
        <v>253</v>
      </c>
      <c r="Q11" s="394" t="s">
        <v>254</v>
      </c>
      <c r="R11" s="53"/>
      <c r="S11" s="53"/>
      <c r="T11" s="577"/>
      <c r="U11" s="577"/>
      <c r="V11" s="383"/>
    </row>
    <row r="12" spans="1:25" ht="15" customHeight="1" x14ac:dyDescent="0.2">
      <c r="A12" s="53"/>
      <c r="B12" s="53"/>
      <c r="C12" s="53"/>
      <c r="D12" s="53"/>
      <c r="E12" s="563">
        <f xml:space="preserve"> 'BAS Summary'!D12</f>
        <v>45504</v>
      </c>
      <c r="F12" s="564"/>
      <c r="G12" s="260"/>
      <c r="H12" s="263"/>
      <c r="I12" s="264"/>
      <c r="J12" s="264"/>
      <c r="K12" s="380">
        <f t="shared" ref="K12:K23" si="0">SUM(H12:J12)</f>
        <v>0</v>
      </c>
      <c r="L12" s="381">
        <f t="shared" ref="L12:L23" si="1">G12-K12</f>
        <v>0</v>
      </c>
      <c r="M12" s="263"/>
      <c r="N12" s="264"/>
      <c r="O12" s="380">
        <f t="shared" ref="O12:O23" si="2">M12+N12</f>
        <v>0</v>
      </c>
      <c r="P12" s="381">
        <f t="shared" ref="P12:P23" si="3">L12+O12</f>
        <v>0</v>
      </c>
      <c r="Q12" s="382">
        <f t="shared" ref="Q12:Q23" si="4">P12/11</f>
        <v>0</v>
      </c>
      <c r="R12" s="53"/>
      <c r="S12" s="53"/>
      <c r="T12" s="57">
        <f>IF($F$6="Monthly",Q12,0)</f>
        <v>0</v>
      </c>
      <c r="U12" s="57">
        <f>IF($F$6="Monthly",G12,0)</f>
        <v>0</v>
      </c>
    </row>
    <row r="13" spans="1:25" ht="15" customHeight="1" x14ac:dyDescent="0.2">
      <c r="A13" s="53"/>
      <c r="B13" s="53"/>
      <c r="C13" s="53"/>
      <c r="D13" s="53"/>
      <c r="E13" s="554">
        <f xml:space="preserve"> 'BAS Summary'!D13</f>
        <v>45535</v>
      </c>
      <c r="F13" s="555"/>
      <c r="G13" s="147"/>
      <c r="H13" s="149"/>
      <c r="I13" s="153"/>
      <c r="J13" s="153"/>
      <c r="K13" s="247">
        <f t="shared" si="0"/>
        <v>0</v>
      </c>
      <c r="L13" s="248">
        <f t="shared" si="1"/>
        <v>0</v>
      </c>
      <c r="M13" s="149"/>
      <c r="N13" s="153"/>
      <c r="O13" s="247">
        <f t="shared" si="2"/>
        <v>0</v>
      </c>
      <c r="P13" s="248">
        <f t="shared" si="3"/>
        <v>0</v>
      </c>
      <c r="Q13" s="356">
        <f t="shared" si="4"/>
        <v>0</v>
      </c>
      <c r="R13" s="53"/>
      <c r="S13" s="53"/>
      <c r="T13" s="58">
        <f>IF($F$6="Monthly",Q13,0)</f>
        <v>0</v>
      </c>
      <c r="U13" s="57">
        <f>IF($F$6="Monthly",G13,0)</f>
        <v>0</v>
      </c>
    </row>
    <row r="14" spans="1:25" ht="15" customHeight="1" x14ac:dyDescent="0.2">
      <c r="A14" s="53"/>
      <c r="B14" s="53"/>
      <c r="C14" s="53"/>
      <c r="D14" s="53"/>
      <c r="E14" s="556" t="str">
        <f>'BAS Summary'!D14</f>
        <v xml:space="preserve"> Sep 2024  /  Quarter 1</v>
      </c>
      <c r="F14" s="557"/>
      <c r="G14" s="147"/>
      <c r="H14" s="149"/>
      <c r="I14" s="153"/>
      <c r="J14" s="153"/>
      <c r="K14" s="247">
        <f t="shared" si="0"/>
        <v>0</v>
      </c>
      <c r="L14" s="248">
        <f t="shared" si="1"/>
        <v>0</v>
      </c>
      <c r="M14" s="149"/>
      <c r="N14" s="153"/>
      <c r="O14" s="247">
        <f t="shared" si="2"/>
        <v>0</v>
      </c>
      <c r="P14" s="248">
        <f t="shared" si="3"/>
        <v>0</v>
      </c>
      <c r="Q14" s="356">
        <f t="shared" si="4"/>
        <v>0</v>
      </c>
      <c r="R14" s="53"/>
      <c r="S14" s="53"/>
      <c r="T14" s="58">
        <f>IF($F$6="Monthly",Q14,0)+IF($F$6="Quarterly",SUM(Q12:Q14),0)</f>
        <v>0</v>
      </c>
      <c r="U14" s="58">
        <f>IF($F$6="Monthly",G14,0)+IF($F$6="Quarterly",SUM(G12:G14),0)</f>
        <v>0</v>
      </c>
    </row>
    <row r="15" spans="1:25" ht="15" customHeight="1" x14ac:dyDescent="0.2">
      <c r="A15" s="53"/>
      <c r="B15" s="53"/>
      <c r="C15" s="53"/>
      <c r="D15" s="53"/>
      <c r="E15" s="554">
        <f>'BAS Summary'!D15</f>
        <v>45596</v>
      </c>
      <c r="F15" s="555"/>
      <c r="G15" s="147"/>
      <c r="H15" s="149"/>
      <c r="I15" s="153"/>
      <c r="J15" s="153"/>
      <c r="K15" s="247">
        <f t="shared" si="0"/>
        <v>0</v>
      </c>
      <c r="L15" s="248">
        <f t="shared" si="1"/>
        <v>0</v>
      </c>
      <c r="M15" s="149"/>
      <c r="N15" s="153"/>
      <c r="O15" s="247">
        <f t="shared" si="2"/>
        <v>0</v>
      </c>
      <c r="P15" s="248">
        <f t="shared" si="3"/>
        <v>0</v>
      </c>
      <c r="Q15" s="356">
        <f t="shared" si="4"/>
        <v>0</v>
      </c>
      <c r="R15" s="40"/>
      <c r="S15" s="40"/>
      <c r="T15" s="58">
        <f>IF($F$6="Monthly",Q15,0)</f>
        <v>0</v>
      </c>
      <c r="U15" s="57">
        <f>IF($F$6="Monthly",G15,0)</f>
        <v>0</v>
      </c>
    </row>
    <row r="16" spans="1:25" ht="15" customHeight="1" x14ac:dyDescent="0.2">
      <c r="A16" s="53"/>
      <c r="B16" s="53"/>
      <c r="C16" s="53"/>
      <c r="D16" s="53"/>
      <c r="E16" s="554">
        <f>'BAS Summary'!D16</f>
        <v>45626</v>
      </c>
      <c r="F16" s="555"/>
      <c r="G16" s="147"/>
      <c r="H16" s="149"/>
      <c r="I16" s="153"/>
      <c r="J16" s="153"/>
      <c r="K16" s="247">
        <f t="shared" si="0"/>
        <v>0</v>
      </c>
      <c r="L16" s="248">
        <f t="shared" si="1"/>
        <v>0</v>
      </c>
      <c r="M16" s="149"/>
      <c r="N16" s="153"/>
      <c r="O16" s="247">
        <f t="shared" si="2"/>
        <v>0</v>
      </c>
      <c r="P16" s="248">
        <f t="shared" si="3"/>
        <v>0</v>
      </c>
      <c r="Q16" s="356">
        <f t="shared" si="4"/>
        <v>0</v>
      </c>
      <c r="R16" s="40"/>
      <c r="S16" s="40"/>
      <c r="T16" s="58">
        <f>IF($F$6="Monthly",Q16,0)</f>
        <v>0</v>
      </c>
      <c r="U16" s="57">
        <f>IF($F$6="Monthly",G16,0)</f>
        <v>0</v>
      </c>
    </row>
    <row r="17" spans="1:21" ht="15" customHeight="1" x14ac:dyDescent="0.2">
      <c r="A17" s="53"/>
      <c r="B17" s="53"/>
      <c r="C17" s="53"/>
      <c r="D17" s="53"/>
      <c r="E17" s="556" t="str">
        <f>'BAS Summary'!D17</f>
        <v xml:space="preserve"> Dec 2024  /  Quarter 2</v>
      </c>
      <c r="F17" s="557"/>
      <c r="G17" s="147"/>
      <c r="H17" s="149"/>
      <c r="I17" s="153"/>
      <c r="J17" s="153"/>
      <c r="K17" s="247">
        <f t="shared" si="0"/>
        <v>0</v>
      </c>
      <c r="L17" s="248">
        <f t="shared" si="1"/>
        <v>0</v>
      </c>
      <c r="M17" s="149"/>
      <c r="N17" s="153"/>
      <c r="O17" s="247">
        <f t="shared" si="2"/>
        <v>0</v>
      </c>
      <c r="P17" s="248">
        <f t="shared" si="3"/>
        <v>0</v>
      </c>
      <c r="Q17" s="356">
        <f t="shared" si="4"/>
        <v>0</v>
      </c>
      <c r="R17" s="40"/>
      <c r="S17" s="40"/>
      <c r="T17" s="58">
        <f>IF($F$6="Monthly",Q17,0)+IF($F$6="Quarterly",SUM(Q15:Q17),0)</f>
        <v>0</v>
      </c>
      <c r="U17" s="58">
        <f>IF($F$6="Monthly",G17,0)+IF($F$6="Quarterly",SUM(G15:G17),0)</f>
        <v>0</v>
      </c>
    </row>
    <row r="18" spans="1:21" ht="15" customHeight="1" x14ac:dyDescent="0.2">
      <c r="A18" s="53"/>
      <c r="B18" s="53"/>
      <c r="C18" s="53"/>
      <c r="D18" s="53"/>
      <c r="E18" s="554">
        <f>'BAS Summary'!D18</f>
        <v>45688</v>
      </c>
      <c r="F18" s="555"/>
      <c r="G18" s="147"/>
      <c r="H18" s="149"/>
      <c r="I18" s="153"/>
      <c r="J18" s="153"/>
      <c r="K18" s="247">
        <f t="shared" si="0"/>
        <v>0</v>
      </c>
      <c r="L18" s="248">
        <f t="shared" si="1"/>
        <v>0</v>
      </c>
      <c r="M18" s="149"/>
      <c r="N18" s="153"/>
      <c r="O18" s="247">
        <f t="shared" si="2"/>
        <v>0</v>
      </c>
      <c r="P18" s="248">
        <f t="shared" si="3"/>
        <v>0</v>
      </c>
      <c r="Q18" s="356">
        <f t="shared" si="4"/>
        <v>0</v>
      </c>
      <c r="R18" s="40"/>
      <c r="S18" s="40"/>
      <c r="T18" s="58">
        <f>IF($F$6="Monthly",Q18,0)</f>
        <v>0</v>
      </c>
      <c r="U18" s="57">
        <f>IF($F$6="Monthly",G18,0)</f>
        <v>0</v>
      </c>
    </row>
    <row r="19" spans="1:21" ht="15" customHeight="1" x14ac:dyDescent="0.2">
      <c r="A19" s="53"/>
      <c r="B19" s="53"/>
      <c r="C19" s="53"/>
      <c r="D19" s="53"/>
      <c r="E19" s="554">
        <f>'BAS Summary'!D19</f>
        <v>45716</v>
      </c>
      <c r="F19" s="555"/>
      <c r="G19" s="147"/>
      <c r="H19" s="149"/>
      <c r="I19" s="153"/>
      <c r="J19" s="153"/>
      <c r="K19" s="247">
        <f t="shared" si="0"/>
        <v>0</v>
      </c>
      <c r="L19" s="248">
        <f t="shared" si="1"/>
        <v>0</v>
      </c>
      <c r="M19" s="149"/>
      <c r="N19" s="153"/>
      <c r="O19" s="247">
        <f t="shared" si="2"/>
        <v>0</v>
      </c>
      <c r="P19" s="248">
        <f t="shared" si="3"/>
        <v>0</v>
      </c>
      <c r="Q19" s="356">
        <f t="shared" si="4"/>
        <v>0</v>
      </c>
      <c r="R19" s="40"/>
      <c r="S19" s="40"/>
      <c r="T19" s="58">
        <f>IF($F$6="Monthly",Q19,0)</f>
        <v>0</v>
      </c>
      <c r="U19" s="57">
        <f>IF($F$6="Monthly",G19,0)</f>
        <v>0</v>
      </c>
    </row>
    <row r="20" spans="1:21" ht="15" customHeight="1" x14ac:dyDescent="0.2">
      <c r="A20" s="53"/>
      <c r="B20" s="53"/>
      <c r="C20" s="53"/>
      <c r="D20" s="53"/>
      <c r="E20" s="556" t="str">
        <f>'BAS Summary'!D20</f>
        <v xml:space="preserve"> Mar 2025  /  Quarter 3</v>
      </c>
      <c r="F20" s="557"/>
      <c r="G20" s="147"/>
      <c r="H20" s="149"/>
      <c r="I20" s="153"/>
      <c r="J20" s="153"/>
      <c r="K20" s="247">
        <f t="shared" si="0"/>
        <v>0</v>
      </c>
      <c r="L20" s="248">
        <f t="shared" si="1"/>
        <v>0</v>
      </c>
      <c r="M20" s="149"/>
      <c r="N20" s="153"/>
      <c r="O20" s="247">
        <f t="shared" si="2"/>
        <v>0</v>
      </c>
      <c r="P20" s="248">
        <f t="shared" si="3"/>
        <v>0</v>
      </c>
      <c r="Q20" s="356">
        <f t="shared" si="4"/>
        <v>0</v>
      </c>
      <c r="R20" s="40"/>
      <c r="S20" s="40"/>
      <c r="T20" s="58">
        <f>IF($F$6="Monthly",Q20,0)+IF($F$6="Quarterly",SUM(Q18:Q20),0)</f>
        <v>0</v>
      </c>
      <c r="U20" s="58">
        <f>IF($F$6="Monthly",G20,0)+IF($F$6="Quarterly",SUM(G18:G20),0)</f>
        <v>0</v>
      </c>
    </row>
    <row r="21" spans="1:21" ht="15" customHeight="1" x14ac:dyDescent="0.2">
      <c r="A21" s="53"/>
      <c r="B21" s="53"/>
      <c r="C21" s="53"/>
      <c r="D21" s="53"/>
      <c r="E21" s="554">
        <f>'BAS Summary'!D21</f>
        <v>45777</v>
      </c>
      <c r="F21" s="555"/>
      <c r="G21" s="147"/>
      <c r="H21" s="149"/>
      <c r="I21" s="153"/>
      <c r="J21" s="153"/>
      <c r="K21" s="247">
        <f t="shared" si="0"/>
        <v>0</v>
      </c>
      <c r="L21" s="248">
        <f t="shared" si="1"/>
        <v>0</v>
      </c>
      <c r="M21" s="149"/>
      <c r="N21" s="153"/>
      <c r="O21" s="247">
        <f t="shared" si="2"/>
        <v>0</v>
      </c>
      <c r="P21" s="248">
        <f t="shared" si="3"/>
        <v>0</v>
      </c>
      <c r="Q21" s="356">
        <f t="shared" si="4"/>
        <v>0</v>
      </c>
      <c r="R21" s="40"/>
      <c r="S21" s="40"/>
      <c r="T21" s="58">
        <f>IF($F$6="Monthly",Q21,0)</f>
        <v>0</v>
      </c>
      <c r="U21" s="57">
        <f>IF($F$6="Monthly",G21,0)</f>
        <v>0</v>
      </c>
    </row>
    <row r="22" spans="1:21" ht="15" customHeight="1" x14ac:dyDescent="0.2">
      <c r="A22" s="53"/>
      <c r="B22" s="53"/>
      <c r="C22" s="53"/>
      <c r="D22" s="53"/>
      <c r="E22" s="554">
        <f>'BAS Summary'!D22</f>
        <v>45808</v>
      </c>
      <c r="F22" s="555"/>
      <c r="G22" s="147"/>
      <c r="H22" s="149"/>
      <c r="I22" s="153"/>
      <c r="J22" s="153"/>
      <c r="K22" s="247">
        <f t="shared" si="0"/>
        <v>0</v>
      </c>
      <c r="L22" s="248">
        <f t="shared" si="1"/>
        <v>0</v>
      </c>
      <c r="M22" s="149"/>
      <c r="N22" s="153"/>
      <c r="O22" s="247">
        <f t="shared" si="2"/>
        <v>0</v>
      </c>
      <c r="P22" s="248">
        <f t="shared" si="3"/>
        <v>0</v>
      </c>
      <c r="Q22" s="356">
        <f t="shared" si="4"/>
        <v>0</v>
      </c>
      <c r="R22" s="40"/>
      <c r="S22" s="40"/>
      <c r="T22" s="58">
        <f>IF($F$6="Monthly",Q22,0)</f>
        <v>0</v>
      </c>
      <c r="U22" s="57">
        <f>IF($F$6="Monthly",G22,0)</f>
        <v>0</v>
      </c>
    </row>
    <row r="23" spans="1:21" ht="15" customHeight="1" x14ac:dyDescent="0.2">
      <c r="A23" s="53"/>
      <c r="B23" s="53"/>
      <c r="C23" s="53"/>
      <c r="D23" s="53"/>
      <c r="E23" s="560" t="str">
        <f>'BAS Summary'!D23</f>
        <v xml:space="preserve"> Jun 2025  /  Quarter 4  /  Annual</v>
      </c>
      <c r="F23" s="561"/>
      <c r="G23" s="156"/>
      <c r="H23" s="154"/>
      <c r="I23" s="157"/>
      <c r="J23" s="157"/>
      <c r="K23" s="249">
        <f t="shared" si="0"/>
        <v>0</v>
      </c>
      <c r="L23" s="250">
        <f t="shared" si="1"/>
        <v>0</v>
      </c>
      <c r="M23" s="154"/>
      <c r="N23" s="157"/>
      <c r="O23" s="249">
        <f t="shared" si="2"/>
        <v>0</v>
      </c>
      <c r="P23" s="250">
        <f t="shared" si="3"/>
        <v>0</v>
      </c>
      <c r="Q23" s="357">
        <f t="shared" si="4"/>
        <v>0</v>
      </c>
      <c r="R23" s="40"/>
      <c r="S23" s="40"/>
      <c r="T23" s="58">
        <f>IF($F$6="Monthly",Q23,0)+IF($F$6="Quarterly",SUM(Q21:Q23),0)+IF($F$6="Annually",Q24,0)</f>
        <v>0</v>
      </c>
      <c r="U23" s="58">
        <f>IF($F$6="Monthly",G23,0)+IF($F$6="Quarterly",SUM(G21:G23),0)+IF($F$6="Annually",G23,0)</f>
        <v>0</v>
      </c>
    </row>
    <row r="24" spans="1:21" ht="15" customHeight="1" x14ac:dyDescent="0.2">
      <c r="A24" s="53"/>
      <c r="B24" s="53"/>
      <c r="C24" s="53"/>
      <c r="D24" s="53"/>
      <c r="E24" s="6" t="s">
        <v>4</v>
      </c>
      <c r="F24" s="56"/>
      <c r="G24" s="358">
        <f t="shared" ref="G24:Q24" si="5">SUM(G12:G23)</f>
        <v>0</v>
      </c>
      <c r="H24" s="352">
        <f t="shared" si="5"/>
        <v>0</v>
      </c>
      <c r="I24" s="353">
        <f t="shared" si="5"/>
        <v>0</v>
      </c>
      <c r="J24" s="353">
        <f t="shared" si="5"/>
        <v>0</v>
      </c>
      <c r="K24" s="359">
        <f t="shared" si="5"/>
        <v>0</v>
      </c>
      <c r="L24" s="358">
        <f t="shared" si="5"/>
        <v>0</v>
      </c>
      <c r="M24" s="352">
        <f t="shared" si="5"/>
        <v>0</v>
      </c>
      <c r="N24" s="353">
        <f t="shared" si="5"/>
        <v>0</v>
      </c>
      <c r="O24" s="359">
        <f t="shared" si="5"/>
        <v>0</v>
      </c>
      <c r="P24" s="358">
        <f t="shared" si="5"/>
        <v>0</v>
      </c>
      <c r="Q24" s="354">
        <f t="shared" si="5"/>
        <v>0</v>
      </c>
      <c r="R24" s="40"/>
      <c r="S24" s="40"/>
      <c r="T24" s="59">
        <f>SUM(T12:T23)</f>
        <v>0</v>
      </c>
      <c r="U24" s="59">
        <f>SUM(U12:U23)</f>
        <v>0</v>
      </c>
    </row>
    <row r="25" spans="1:21" ht="15" customHeight="1" x14ac:dyDescent="0.2">
      <c r="A25" s="53"/>
      <c r="B25" s="53"/>
      <c r="C25" s="53"/>
      <c r="D25" s="53"/>
      <c r="E25" s="53"/>
      <c r="F25" s="53"/>
      <c r="G25" s="53"/>
      <c r="H25" s="53"/>
      <c r="I25" s="53"/>
      <c r="J25" s="53"/>
      <c r="K25" s="53"/>
      <c r="L25" s="53"/>
      <c r="M25" s="53"/>
      <c r="N25" s="53"/>
      <c r="O25" s="53"/>
      <c r="P25" s="53"/>
      <c r="Q25" s="53"/>
      <c r="R25" s="40"/>
      <c r="S25" s="40"/>
      <c r="T25" s="40"/>
    </row>
    <row r="26" spans="1:21" ht="15" customHeight="1" x14ac:dyDescent="0.2">
      <c r="A26" s="53"/>
      <c r="B26" s="53"/>
      <c r="C26" s="53"/>
      <c r="D26" s="53"/>
      <c r="E26" s="53"/>
      <c r="F26" s="53"/>
      <c r="T26" s="53"/>
    </row>
    <row r="27" spans="1:21" ht="20.100000000000001" customHeight="1" x14ac:dyDescent="0.2">
      <c r="A27" s="53"/>
      <c r="B27" s="53"/>
      <c r="C27" s="53"/>
      <c r="D27" s="53"/>
      <c r="F27" s="53"/>
      <c r="G27" s="575" t="s">
        <v>211</v>
      </c>
      <c r="H27" s="575"/>
      <c r="I27" s="575"/>
      <c r="J27" s="575"/>
      <c r="K27" s="575"/>
      <c r="L27" s="575"/>
      <c r="M27" s="575"/>
      <c r="N27" s="575"/>
      <c r="O27" s="575"/>
      <c r="P27" s="575"/>
      <c r="Q27" s="575"/>
      <c r="R27" s="575"/>
      <c r="S27" s="575"/>
      <c r="T27" s="53"/>
    </row>
    <row r="28" spans="1:21" ht="20.100000000000001" customHeight="1" x14ac:dyDescent="0.3">
      <c r="A28" s="53"/>
      <c r="B28" s="53"/>
      <c r="C28" s="53"/>
      <c r="D28" s="53"/>
      <c r="F28" s="53"/>
      <c r="G28" s="565" t="s">
        <v>229</v>
      </c>
      <c r="H28" s="567"/>
      <c r="I28" s="399"/>
      <c r="J28" s="570" t="s">
        <v>268</v>
      </c>
      <c r="K28" s="571"/>
      <c r="L28" s="571"/>
      <c r="M28" s="572"/>
      <c r="N28" s="400"/>
      <c r="O28" s="565" t="s">
        <v>266</v>
      </c>
      <c r="P28" s="566"/>
      <c r="Q28" s="567"/>
      <c r="R28" s="401"/>
      <c r="S28" s="402" t="s">
        <v>1</v>
      </c>
      <c r="T28" s="53"/>
    </row>
    <row r="29" spans="1:21" s="408" customFormat="1" ht="30" customHeight="1" x14ac:dyDescent="0.25">
      <c r="A29" s="405"/>
      <c r="B29" s="405"/>
      <c r="C29" s="405"/>
      <c r="D29" s="405"/>
      <c r="E29" s="405"/>
      <c r="F29" s="405"/>
      <c r="G29" s="409" t="s">
        <v>92</v>
      </c>
      <c r="H29" s="409" t="s">
        <v>93</v>
      </c>
      <c r="I29" s="410" t="s">
        <v>94</v>
      </c>
      <c r="J29" s="409" t="s">
        <v>95</v>
      </c>
      <c r="K29" s="409" t="s">
        <v>96</v>
      </c>
      <c r="L29" s="409" t="s">
        <v>97</v>
      </c>
      <c r="M29" s="409" t="s">
        <v>98</v>
      </c>
      <c r="N29" s="410" t="s">
        <v>103</v>
      </c>
      <c r="O29" s="409" t="s">
        <v>104</v>
      </c>
      <c r="P29" s="411"/>
      <c r="Q29" s="411"/>
      <c r="R29" s="410" t="s">
        <v>105</v>
      </c>
      <c r="S29" s="409" t="s">
        <v>106</v>
      </c>
    </row>
    <row r="30" spans="1:21" ht="44.1" customHeight="1" x14ac:dyDescent="0.25">
      <c r="A30" s="53"/>
      <c r="B30" s="53"/>
      <c r="C30" s="53"/>
      <c r="D30" s="53"/>
      <c r="E30" s="558" t="s">
        <v>216</v>
      </c>
      <c r="F30" s="559"/>
      <c r="G30" s="395" t="s">
        <v>256</v>
      </c>
      <c r="H30" s="395" t="s">
        <v>257</v>
      </c>
      <c r="I30" s="395" t="s">
        <v>258</v>
      </c>
      <c r="J30" s="395" t="s">
        <v>259</v>
      </c>
      <c r="K30" s="395" t="s">
        <v>260</v>
      </c>
      <c r="L30" s="395" t="s">
        <v>261</v>
      </c>
      <c r="M30" s="395" t="s">
        <v>262</v>
      </c>
      <c r="N30" s="395" t="s">
        <v>263</v>
      </c>
      <c r="O30" s="395" t="s">
        <v>251</v>
      </c>
      <c r="P30" s="395" t="s">
        <v>252</v>
      </c>
      <c r="Q30" s="394" t="s">
        <v>255</v>
      </c>
      <c r="R30" s="395" t="s">
        <v>264</v>
      </c>
      <c r="S30" s="395" t="s">
        <v>265</v>
      </c>
      <c r="T30" s="396" t="s">
        <v>208</v>
      </c>
    </row>
    <row r="31" spans="1:21" ht="15" customHeight="1" x14ac:dyDescent="0.2">
      <c r="A31" s="53"/>
      <c r="B31" s="53"/>
      <c r="C31" s="53"/>
      <c r="D31" s="53"/>
      <c r="E31" s="563">
        <f>E12</f>
        <v>45504</v>
      </c>
      <c r="F31" s="564"/>
      <c r="G31" s="263"/>
      <c r="H31" s="259"/>
      <c r="I31" s="381">
        <f>G31+H31</f>
        <v>0</v>
      </c>
      <c r="J31" s="263"/>
      <c r="K31" s="264"/>
      <c r="L31" s="259"/>
      <c r="M31" s="381">
        <f>SUM(J31:L31)</f>
        <v>0</v>
      </c>
      <c r="N31" s="381">
        <f>I31-M31</f>
        <v>0</v>
      </c>
      <c r="O31" s="263"/>
      <c r="P31" s="259"/>
      <c r="Q31" s="381">
        <f>O31+P31</f>
        <v>0</v>
      </c>
      <c r="R31" s="381">
        <f>N31+Q31</f>
        <v>0</v>
      </c>
      <c r="S31" s="382">
        <f>R31/11</f>
        <v>0</v>
      </c>
      <c r="T31" s="60">
        <f>IF($F$6="Monthly",S31,0)</f>
        <v>0</v>
      </c>
    </row>
    <row r="32" spans="1:21" ht="15" customHeight="1" x14ac:dyDescent="0.2">
      <c r="A32" s="53"/>
      <c r="B32" s="53"/>
      <c r="C32" s="53"/>
      <c r="D32" s="53"/>
      <c r="E32" s="554">
        <f t="shared" ref="E32:E42" si="6">E13</f>
        <v>45535</v>
      </c>
      <c r="F32" s="555"/>
      <c r="G32" s="149"/>
      <c r="H32" s="151"/>
      <c r="I32" s="248">
        <f t="shared" ref="I32:I42" si="7">G32+H32</f>
        <v>0</v>
      </c>
      <c r="J32" s="149"/>
      <c r="K32" s="153"/>
      <c r="L32" s="151"/>
      <c r="M32" s="248">
        <f t="shared" ref="M32:M42" si="8">SUM(J32:L32)</f>
        <v>0</v>
      </c>
      <c r="N32" s="248">
        <f t="shared" ref="N32:N42" si="9">I32-M32</f>
        <v>0</v>
      </c>
      <c r="O32" s="149"/>
      <c r="P32" s="151"/>
      <c r="Q32" s="248">
        <f t="shared" ref="Q32:Q42" si="10">O32+P32</f>
        <v>0</v>
      </c>
      <c r="R32" s="248">
        <f t="shared" ref="R32:R42" si="11">N32+Q32</f>
        <v>0</v>
      </c>
      <c r="S32" s="356">
        <f t="shared" ref="S32:S42" si="12">R32/11</f>
        <v>0</v>
      </c>
      <c r="T32" s="61">
        <f>IF($F$6="Monthly",S32,0)</f>
        <v>0</v>
      </c>
    </row>
    <row r="33" spans="1:20" ht="15" customHeight="1" x14ac:dyDescent="0.2">
      <c r="A33" s="53"/>
      <c r="B33" s="53"/>
      <c r="C33" s="53"/>
      <c r="D33" s="53"/>
      <c r="E33" s="556" t="str">
        <f t="shared" si="6"/>
        <v xml:space="preserve"> Sep 2024  /  Quarter 1</v>
      </c>
      <c r="F33" s="557"/>
      <c r="G33" s="149"/>
      <c r="H33" s="151"/>
      <c r="I33" s="248">
        <f t="shared" si="7"/>
        <v>0</v>
      </c>
      <c r="J33" s="149"/>
      <c r="K33" s="153"/>
      <c r="L33" s="151"/>
      <c r="M33" s="248">
        <f t="shared" si="8"/>
        <v>0</v>
      </c>
      <c r="N33" s="248">
        <f t="shared" si="9"/>
        <v>0</v>
      </c>
      <c r="O33" s="149"/>
      <c r="P33" s="151"/>
      <c r="Q33" s="248">
        <f t="shared" si="10"/>
        <v>0</v>
      </c>
      <c r="R33" s="248">
        <f t="shared" si="11"/>
        <v>0</v>
      </c>
      <c r="S33" s="356">
        <f t="shared" si="12"/>
        <v>0</v>
      </c>
      <c r="T33" s="61">
        <f>IF($F$6="Monthly",S33,0)+IF($F$6="Quarterly",SUM(S31:S33),0)</f>
        <v>0</v>
      </c>
    </row>
    <row r="34" spans="1:20" ht="15" customHeight="1" x14ac:dyDescent="0.2">
      <c r="A34" s="53"/>
      <c r="B34" s="53"/>
      <c r="C34" s="53"/>
      <c r="D34" s="53"/>
      <c r="E34" s="554">
        <f t="shared" si="6"/>
        <v>45596</v>
      </c>
      <c r="F34" s="555"/>
      <c r="G34" s="149"/>
      <c r="H34" s="151"/>
      <c r="I34" s="248">
        <f t="shared" si="7"/>
        <v>0</v>
      </c>
      <c r="J34" s="149"/>
      <c r="K34" s="153"/>
      <c r="L34" s="151"/>
      <c r="M34" s="248">
        <f t="shared" si="8"/>
        <v>0</v>
      </c>
      <c r="N34" s="248">
        <f t="shared" si="9"/>
        <v>0</v>
      </c>
      <c r="O34" s="149"/>
      <c r="P34" s="151"/>
      <c r="Q34" s="248">
        <f t="shared" si="10"/>
        <v>0</v>
      </c>
      <c r="R34" s="248">
        <f t="shared" si="11"/>
        <v>0</v>
      </c>
      <c r="S34" s="356">
        <f t="shared" si="12"/>
        <v>0</v>
      </c>
      <c r="T34" s="61">
        <f>IF($F$6="Monthly",S34,0)</f>
        <v>0</v>
      </c>
    </row>
    <row r="35" spans="1:20" ht="15" customHeight="1" x14ac:dyDescent="0.2">
      <c r="A35" s="53"/>
      <c r="B35" s="53"/>
      <c r="C35" s="53"/>
      <c r="D35" s="53"/>
      <c r="E35" s="554">
        <f t="shared" si="6"/>
        <v>45626</v>
      </c>
      <c r="F35" s="555"/>
      <c r="G35" s="149"/>
      <c r="H35" s="151"/>
      <c r="I35" s="248">
        <f t="shared" si="7"/>
        <v>0</v>
      </c>
      <c r="J35" s="149"/>
      <c r="K35" s="153"/>
      <c r="L35" s="151"/>
      <c r="M35" s="248">
        <f t="shared" si="8"/>
        <v>0</v>
      </c>
      <c r="N35" s="248">
        <f t="shared" si="9"/>
        <v>0</v>
      </c>
      <c r="O35" s="149"/>
      <c r="P35" s="151"/>
      <c r="Q35" s="248">
        <f t="shared" si="10"/>
        <v>0</v>
      </c>
      <c r="R35" s="248">
        <f t="shared" si="11"/>
        <v>0</v>
      </c>
      <c r="S35" s="356">
        <f t="shared" si="12"/>
        <v>0</v>
      </c>
      <c r="T35" s="61">
        <f>IF($F$6="Monthly",S35,0)</f>
        <v>0</v>
      </c>
    </row>
    <row r="36" spans="1:20" ht="15" customHeight="1" x14ac:dyDescent="0.2">
      <c r="A36" s="53"/>
      <c r="B36" s="53"/>
      <c r="C36" s="53"/>
      <c r="D36" s="53"/>
      <c r="E36" s="556" t="str">
        <f t="shared" si="6"/>
        <v xml:space="preserve"> Dec 2024  /  Quarter 2</v>
      </c>
      <c r="F36" s="557"/>
      <c r="G36" s="149"/>
      <c r="H36" s="151"/>
      <c r="I36" s="248">
        <f t="shared" si="7"/>
        <v>0</v>
      </c>
      <c r="J36" s="149"/>
      <c r="K36" s="153"/>
      <c r="L36" s="151"/>
      <c r="M36" s="248">
        <f t="shared" ref="M36:M41" si="13">SUM(J36:L36)</f>
        <v>0</v>
      </c>
      <c r="N36" s="248">
        <f t="shared" si="9"/>
        <v>0</v>
      </c>
      <c r="O36" s="149"/>
      <c r="P36" s="151"/>
      <c r="Q36" s="248">
        <f t="shared" si="10"/>
        <v>0</v>
      </c>
      <c r="R36" s="248">
        <f t="shared" si="11"/>
        <v>0</v>
      </c>
      <c r="S36" s="356">
        <f t="shared" si="12"/>
        <v>0</v>
      </c>
      <c r="T36" s="61">
        <f>IF($F$6="Monthly",S36,0)+IF($F$6="Quarterly",SUM(S34:S36),0)</f>
        <v>0</v>
      </c>
    </row>
    <row r="37" spans="1:20" ht="15" customHeight="1" x14ac:dyDescent="0.2">
      <c r="A37" s="53"/>
      <c r="B37" s="53"/>
      <c r="C37" s="53"/>
      <c r="D37" s="53"/>
      <c r="E37" s="554">
        <f t="shared" si="6"/>
        <v>45688</v>
      </c>
      <c r="F37" s="555"/>
      <c r="G37" s="149"/>
      <c r="H37" s="151"/>
      <c r="I37" s="248">
        <f t="shared" si="7"/>
        <v>0</v>
      </c>
      <c r="J37" s="149"/>
      <c r="K37" s="153"/>
      <c r="L37" s="151"/>
      <c r="M37" s="248">
        <f t="shared" si="13"/>
        <v>0</v>
      </c>
      <c r="N37" s="248">
        <f t="shared" si="9"/>
        <v>0</v>
      </c>
      <c r="O37" s="149"/>
      <c r="P37" s="151"/>
      <c r="Q37" s="248">
        <f t="shared" si="10"/>
        <v>0</v>
      </c>
      <c r="R37" s="248">
        <f t="shared" si="11"/>
        <v>0</v>
      </c>
      <c r="S37" s="356">
        <f t="shared" si="12"/>
        <v>0</v>
      </c>
      <c r="T37" s="61">
        <f>IF($F$6="Monthly",S37,0)</f>
        <v>0</v>
      </c>
    </row>
    <row r="38" spans="1:20" ht="15" customHeight="1" x14ac:dyDescent="0.2">
      <c r="A38" s="53"/>
      <c r="B38" s="53"/>
      <c r="C38" s="53"/>
      <c r="D38" s="53"/>
      <c r="E38" s="554">
        <f t="shared" si="6"/>
        <v>45716</v>
      </c>
      <c r="F38" s="555"/>
      <c r="G38" s="149"/>
      <c r="H38" s="151"/>
      <c r="I38" s="248">
        <f t="shared" si="7"/>
        <v>0</v>
      </c>
      <c r="J38" s="149"/>
      <c r="K38" s="153"/>
      <c r="L38" s="151"/>
      <c r="M38" s="248">
        <f t="shared" si="13"/>
        <v>0</v>
      </c>
      <c r="N38" s="248">
        <f t="shared" si="9"/>
        <v>0</v>
      </c>
      <c r="O38" s="149"/>
      <c r="P38" s="151"/>
      <c r="Q38" s="248">
        <f t="shared" si="10"/>
        <v>0</v>
      </c>
      <c r="R38" s="248">
        <f t="shared" si="11"/>
        <v>0</v>
      </c>
      <c r="S38" s="356">
        <f t="shared" si="12"/>
        <v>0</v>
      </c>
      <c r="T38" s="61">
        <f>IF($F$6="Monthly",S38,0)</f>
        <v>0</v>
      </c>
    </row>
    <row r="39" spans="1:20" ht="15" customHeight="1" x14ac:dyDescent="0.2">
      <c r="A39" s="53"/>
      <c r="B39" s="53"/>
      <c r="C39" s="53"/>
      <c r="D39" s="53"/>
      <c r="E39" s="556" t="str">
        <f t="shared" si="6"/>
        <v xml:space="preserve"> Mar 2025  /  Quarter 3</v>
      </c>
      <c r="F39" s="557"/>
      <c r="G39" s="149"/>
      <c r="H39" s="151"/>
      <c r="I39" s="248">
        <f t="shared" si="7"/>
        <v>0</v>
      </c>
      <c r="J39" s="149"/>
      <c r="K39" s="153"/>
      <c r="L39" s="151"/>
      <c r="M39" s="248">
        <f t="shared" si="13"/>
        <v>0</v>
      </c>
      <c r="N39" s="248">
        <f t="shared" si="9"/>
        <v>0</v>
      </c>
      <c r="O39" s="149"/>
      <c r="P39" s="151"/>
      <c r="Q39" s="248">
        <f t="shared" si="10"/>
        <v>0</v>
      </c>
      <c r="R39" s="248">
        <f t="shared" si="11"/>
        <v>0</v>
      </c>
      <c r="S39" s="356">
        <f t="shared" si="12"/>
        <v>0</v>
      </c>
      <c r="T39" s="61">
        <f>IF($F$6="Monthly",S39,0)+IF($F$6="Quarterly",SUM(S37:S39),0)</f>
        <v>0</v>
      </c>
    </row>
    <row r="40" spans="1:20" ht="15" customHeight="1" x14ac:dyDescent="0.2">
      <c r="A40" s="53"/>
      <c r="B40" s="53"/>
      <c r="C40" s="53"/>
      <c r="D40" s="53"/>
      <c r="E40" s="554">
        <f t="shared" si="6"/>
        <v>45777</v>
      </c>
      <c r="F40" s="555"/>
      <c r="G40" s="149"/>
      <c r="H40" s="151"/>
      <c r="I40" s="248">
        <f t="shared" si="7"/>
        <v>0</v>
      </c>
      <c r="J40" s="149"/>
      <c r="K40" s="153"/>
      <c r="L40" s="151"/>
      <c r="M40" s="248">
        <f t="shared" si="13"/>
        <v>0</v>
      </c>
      <c r="N40" s="248">
        <f t="shared" si="9"/>
        <v>0</v>
      </c>
      <c r="O40" s="149"/>
      <c r="P40" s="151"/>
      <c r="Q40" s="248">
        <f t="shared" si="10"/>
        <v>0</v>
      </c>
      <c r="R40" s="248">
        <f t="shared" si="11"/>
        <v>0</v>
      </c>
      <c r="S40" s="356">
        <f t="shared" si="12"/>
        <v>0</v>
      </c>
      <c r="T40" s="61">
        <f>IF($F$6="Monthly",S40,0)</f>
        <v>0</v>
      </c>
    </row>
    <row r="41" spans="1:20" ht="15" customHeight="1" x14ac:dyDescent="0.2">
      <c r="A41" s="53"/>
      <c r="B41" s="53"/>
      <c r="C41" s="53"/>
      <c r="D41" s="53"/>
      <c r="E41" s="554">
        <f t="shared" si="6"/>
        <v>45808</v>
      </c>
      <c r="F41" s="555"/>
      <c r="G41" s="149"/>
      <c r="H41" s="151"/>
      <c r="I41" s="248">
        <f t="shared" si="7"/>
        <v>0</v>
      </c>
      <c r="J41" s="149"/>
      <c r="K41" s="153"/>
      <c r="L41" s="151"/>
      <c r="M41" s="248">
        <f t="shared" si="13"/>
        <v>0</v>
      </c>
      <c r="N41" s="248">
        <f t="shared" si="9"/>
        <v>0</v>
      </c>
      <c r="O41" s="149"/>
      <c r="P41" s="151"/>
      <c r="Q41" s="248">
        <f t="shared" si="10"/>
        <v>0</v>
      </c>
      <c r="R41" s="248">
        <f t="shared" si="11"/>
        <v>0</v>
      </c>
      <c r="S41" s="356">
        <f t="shared" si="12"/>
        <v>0</v>
      </c>
      <c r="T41" s="61">
        <f>IF($F$6="Monthly",S41,0)</f>
        <v>0</v>
      </c>
    </row>
    <row r="42" spans="1:20" ht="15" customHeight="1" x14ac:dyDescent="0.2">
      <c r="A42" s="53"/>
      <c r="B42" s="53"/>
      <c r="C42" s="53"/>
      <c r="D42" s="53"/>
      <c r="E42" s="560" t="str">
        <f t="shared" si="6"/>
        <v xml:space="preserve"> Jun 2025  /  Quarter 4  /  Annual</v>
      </c>
      <c r="F42" s="561"/>
      <c r="G42" s="154"/>
      <c r="H42" s="155"/>
      <c r="I42" s="250">
        <f t="shared" si="7"/>
        <v>0</v>
      </c>
      <c r="J42" s="154"/>
      <c r="K42" s="157"/>
      <c r="L42" s="155"/>
      <c r="M42" s="250">
        <f t="shared" si="8"/>
        <v>0</v>
      </c>
      <c r="N42" s="250">
        <f t="shared" si="9"/>
        <v>0</v>
      </c>
      <c r="O42" s="154"/>
      <c r="P42" s="155"/>
      <c r="Q42" s="250">
        <f t="shared" si="10"/>
        <v>0</v>
      </c>
      <c r="R42" s="250">
        <f t="shared" si="11"/>
        <v>0</v>
      </c>
      <c r="S42" s="357">
        <f t="shared" si="12"/>
        <v>0</v>
      </c>
      <c r="T42" s="62">
        <f>IF($F$6="Monthly",S42,0)+IF($F$6="Quarterly",SUM(S40:S42),0)+IF($F$6="Annually",S43,0)</f>
        <v>0</v>
      </c>
    </row>
    <row r="43" spans="1:20" ht="15" customHeight="1" x14ac:dyDescent="0.2">
      <c r="A43" s="53"/>
      <c r="B43" s="53"/>
      <c r="C43" s="53"/>
      <c r="D43" s="53"/>
      <c r="E43" s="6" t="s">
        <v>4</v>
      </c>
      <c r="F43" s="56"/>
      <c r="G43" s="352">
        <f t="shared" ref="G43:S43" si="14">SUM(G31:G42)</f>
        <v>0</v>
      </c>
      <c r="H43" s="359">
        <f t="shared" si="14"/>
        <v>0</v>
      </c>
      <c r="I43" s="358">
        <f t="shared" si="14"/>
        <v>0</v>
      </c>
      <c r="J43" s="352">
        <f>SUM(J31:J42)</f>
        <v>0</v>
      </c>
      <c r="K43" s="353">
        <f t="shared" si="14"/>
        <v>0</v>
      </c>
      <c r="L43" s="359">
        <f t="shared" si="14"/>
        <v>0</v>
      </c>
      <c r="M43" s="358">
        <f t="shared" si="14"/>
        <v>0</v>
      </c>
      <c r="N43" s="358">
        <f t="shared" si="14"/>
        <v>0</v>
      </c>
      <c r="O43" s="352">
        <f t="shared" si="14"/>
        <v>0</v>
      </c>
      <c r="P43" s="359">
        <f t="shared" si="14"/>
        <v>0</v>
      </c>
      <c r="Q43" s="358">
        <f t="shared" si="14"/>
        <v>0</v>
      </c>
      <c r="R43" s="358">
        <f t="shared" si="14"/>
        <v>0</v>
      </c>
      <c r="S43" s="354">
        <f t="shared" si="14"/>
        <v>0</v>
      </c>
      <c r="T43" s="63">
        <f>SUM(T31:T42)</f>
        <v>0</v>
      </c>
    </row>
  </sheetData>
  <sheetProtection algorithmName="SHA-512" hashValue="AbYP1D5vkEuVGNo43luGmnB3dJ3XjTwzYPDYmu+DRgqMTcMrLsJf19lBS4ehQgp0OsHiXvOGsgsAt0SvjFTAAQ==" saltValue="HPQPsoYBahEXAma5QtDMhg==" spinCount="100000" sheet="1" objects="1" scenarios="1" formatCells="0" insertHyperlinks="0" sort="0" autoFilter="0"/>
  <mergeCells count="39">
    <mergeCell ref="G28:H28"/>
    <mergeCell ref="O28:Q28"/>
    <mergeCell ref="J28:M28"/>
    <mergeCell ref="V6:Y8"/>
    <mergeCell ref="V9:Y10"/>
    <mergeCell ref="G8:Q8"/>
    <mergeCell ref="G27:S27"/>
    <mergeCell ref="U10:U11"/>
    <mergeCell ref="P6:Q6"/>
    <mergeCell ref="T10:T11"/>
    <mergeCell ref="E14:F14"/>
    <mergeCell ref="E12:F12"/>
    <mergeCell ref="H9:K9"/>
    <mergeCell ref="M9:O9"/>
    <mergeCell ref="E13:F13"/>
    <mergeCell ref="E11:F11"/>
    <mergeCell ref="E7:F7"/>
    <mergeCell ref="E42:F42"/>
    <mergeCell ref="E31:F31"/>
    <mergeCell ref="E32:F32"/>
    <mergeCell ref="E33:F33"/>
    <mergeCell ref="E34:F34"/>
    <mergeCell ref="E35:F35"/>
    <mergeCell ref="E36:F36"/>
    <mergeCell ref="E37:F37"/>
    <mergeCell ref="E38:F38"/>
    <mergeCell ref="E39:F39"/>
    <mergeCell ref="E40:F40"/>
    <mergeCell ref="E41:F41"/>
    <mergeCell ref="E15:F15"/>
    <mergeCell ref="E16:F16"/>
    <mergeCell ref="E17:F17"/>
    <mergeCell ref="E18:F18"/>
    <mergeCell ref="E19:F19"/>
    <mergeCell ref="E20:F20"/>
    <mergeCell ref="E21:F21"/>
    <mergeCell ref="E30:F30"/>
    <mergeCell ref="E22:F22"/>
    <mergeCell ref="E23:F23"/>
  </mergeCells>
  <conditionalFormatting sqref="F6">
    <cfRule type="containsText" dxfId="3" priority="4" stopIfTrue="1" operator="containsText" text="Select">
      <formula>NOT(ISERROR(SEARCH("Select",F6)))</formula>
    </cfRule>
  </conditionalFormatting>
  <dataValidations disablePrompts="1" count="1">
    <dataValidation type="list" allowBlank="1" showInputMessage="1" showErrorMessage="1" errorTitle="Payment Period" error="Please select from drop down list." sqref="F6" xr:uid="{00000000-0002-0000-0400-000000000000}">
      <formula1>"Select,Monthly,Quarterly,Annually"</formula1>
    </dataValidation>
  </dataValidations>
  <printOptions horizontalCentered="1"/>
  <pageMargins left="0.118110236220472" right="0.118110236220472" top="0.2" bottom="0.5" header="0.31496062992126" footer="0.2"/>
  <pageSetup paperSize="9" scale="79" orientation="landscape" r:id="rId1"/>
  <headerFooter>
    <oddFooter>&amp;L&amp;F&amp;C&amp;A&amp;RPage &amp;P of &amp;N</oddFooter>
  </headerFooter>
  <ignoredErrors>
    <ignoredError sqref="Q32:Q42" formula="1"/>
    <ignoredError sqref="K12" formulaRange="1"/>
  </ignoredError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7030A0"/>
    <pageSetUpPr autoPageBreaks="0" fitToPage="1"/>
  </sheetPr>
  <dimension ref="A1:X26"/>
  <sheetViews>
    <sheetView showGridLines="0" showRowColHeaders="0" showZeros="0" topLeftCell="B1" workbookViewId="0">
      <pane ySplit="3" topLeftCell="A4" activePane="bottomLeft" state="frozen"/>
      <selection activeCell="N7" sqref="N7"/>
      <selection pane="bottomLeft"/>
    </sheetView>
  </sheetViews>
  <sheetFormatPr defaultColWidth="9.140625" defaultRowHeight="15" customHeight="1" x14ac:dyDescent="0.2"/>
  <cols>
    <col min="1" max="1" width="9.140625" style="38" hidden="1" customWidth="1"/>
    <col min="2" max="2" width="2.7109375" style="38" customWidth="1"/>
    <col min="3" max="3" width="0.85546875" style="38" customWidth="1"/>
    <col min="4" max="4" width="2.7109375" style="38" customWidth="1"/>
    <col min="5" max="5" width="18.28515625" style="38" customWidth="1"/>
    <col min="6" max="6" width="11.42578125" style="38" customWidth="1"/>
    <col min="7" max="18" width="10.7109375" style="38" customWidth="1"/>
    <col min="19" max="19" width="10.7109375" style="38" hidden="1" customWidth="1"/>
    <col min="20" max="16384" width="9.140625" style="38"/>
  </cols>
  <sheetData>
    <row r="1" spans="1:24" ht="15" hidden="1" customHeight="1" x14ac:dyDescent="0.2">
      <c r="A1" s="53"/>
      <c r="B1" s="53"/>
      <c r="C1" s="53"/>
      <c r="D1" s="53"/>
      <c r="E1" s="53"/>
      <c r="F1" s="53"/>
      <c r="G1" s="53"/>
      <c r="H1" s="53"/>
      <c r="I1" s="53"/>
      <c r="J1" s="53"/>
      <c r="K1" s="53"/>
      <c r="L1" s="53"/>
      <c r="M1" s="53"/>
      <c r="N1" s="53"/>
      <c r="O1" s="53"/>
      <c r="P1" s="53"/>
      <c r="Q1" s="53"/>
      <c r="R1" s="53"/>
      <c r="S1" s="53"/>
    </row>
    <row r="2" spans="1:24" s="35" customFormat="1" ht="20.100000000000001" customHeight="1" x14ac:dyDescent="0.25">
      <c r="A2" s="11"/>
      <c r="B2" s="11"/>
      <c r="C2" s="11"/>
      <c r="D2" s="11"/>
      <c r="E2" s="103" t="s">
        <v>110</v>
      </c>
      <c r="F2" s="10"/>
      <c r="G2" s="10"/>
      <c r="H2" s="10"/>
      <c r="I2" s="10"/>
      <c r="J2" s="10"/>
      <c r="K2" s="10"/>
      <c r="L2" s="10"/>
      <c r="M2" s="10"/>
      <c r="N2" s="10"/>
      <c r="O2" s="10"/>
      <c r="P2" s="10"/>
      <c r="Q2" s="10"/>
      <c r="R2" s="236" t="str">
        <f>'BAS Summary'!O1</f>
        <v>Client Name</v>
      </c>
      <c r="S2" s="65" t="s">
        <v>75</v>
      </c>
    </row>
    <row r="3" spans="1:24" s="36" customFormat="1" ht="20.100000000000001" customHeight="1" x14ac:dyDescent="0.2">
      <c r="A3" s="13"/>
      <c r="B3" s="13"/>
      <c r="C3" s="13"/>
      <c r="D3" s="13"/>
      <c r="E3" s="104" t="str">
        <f>'BAS Summary'!C2</f>
        <v>Year Ended 30 June 2025</v>
      </c>
      <c r="F3" s="13"/>
      <c r="G3" s="13"/>
      <c r="H3" s="13"/>
      <c r="I3" s="13"/>
      <c r="J3" s="13"/>
      <c r="K3" s="13"/>
      <c r="L3" s="13"/>
      <c r="M3" s="13"/>
      <c r="N3" s="13"/>
      <c r="O3" s="13"/>
      <c r="P3" s="13"/>
      <c r="Q3" s="13"/>
      <c r="R3" s="237" t="str">
        <f>'BAS Summary'!O2</f>
        <v>Preparer Name</v>
      </c>
      <c r="S3" s="14"/>
    </row>
    <row r="4" spans="1:24" ht="9.9499999999999993" customHeight="1" x14ac:dyDescent="0.2">
      <c r="A4" s="53"/>
      <c r="B4" s="53"/>
      <c r="C4" s="53"/>
      <c r="D4" s="53"/>
      <c r="E4" s="53"/>
      <c r="F4" s="53"/>
      <c r="G4" s="53"/>
      <c r="H4" s="53"/>
      <c r="I4" s="53"/>
      <c r="J4" s="53"/>
      <c r="K4" s="53"/>
      <c r="L4" s="53"/>
      <c r="M4" s="53"/>
      <c r="N4" s="53"/>
      <c r="O4" s="53"/>
      <c r="P4" s="53"/>
      <c r="Q4" s="53"/>
      <c r="R4" s="53"/>
      <c r="S4" s="53"/>
    </row>
    <row r="5" spans="1:24" ht="9.9499999999999993" customHeight="1" x14ac:dyDescent="0.2">
      <c r="A5" s="53"/>
      <c r="B5" s="53"/>
      <c r="C5" s="53"/>
      <c r="D5" s="53"/>
      <c r="E5" s="53"/>
      <c r="F5" s="53"/>
      <c r="G5" s="53"/>
      <c r="H5" s="53"/>
      <c r="I5" s="53"/>
      <c r="J5" s="53"/>
      <c r="K5" s="53"/>
      <c r="L5" s="53"/>
      <c r="M5" s="53"/>
      <c r="N5" s="53"/>
      <c r="O5" s="53"/>
      <c r="P5" s="53"/>
      <c r="Q5" s="53"/>
      <c r="R5" s="53"/>
      <c r="S5" s="53"/>
      <c r="U5" s="591" t="s">
        <v>213</v>
      </c>
      <c r="V5" s="591"/>
      <c r="W5" s="591"/>
      <c r="X5" s="591"/>
    </row>
    <row r="6" spans="1:24" ht="15" customHeight="1" x14ac:dyDescent="0.2">
      <c r="A6" s="53"/>
      <c r="B6" s="53"/>
      <c r="C6" s="53"/>
      <c r="D6" s="53"/>
      <c r="E6" s="126" t="s">
        <v>152</v>
      </c>
      <c r="F6" s="244" t="s">
        <v>120</v>
      </c>
      <c r="G6" s="53"/>
      <c r="H6" s="53"/>
      <c r="I6" s="53"/>
      <c r="J6" s="53"/>
      <c r="K6" s="53"/>
      <c r="L6" s="53"/>
      <c r="M6" s="53"/>
      <c r="N6" s="53"/>
      <c r="O6" s="53"/>
      <c r="P6" s="66" t="s">
        <v>72</v>
      </c>
      <c r="Q6" s="578">
        <f>'BAS Summary'!P4</f>
        <v>0</v>
      </c>
      <c r="R6" s="579"/>
      <c r="S6" s="53"/>
      <c r="U6" s="590" t="s">
        <v>219</v>
      </c>
      <c r="V6" s="590"/>
      <c r="W6" s="590"/>
      <c r="X6" s="590"/>
    </row>
    <row r="7" spans="1:24" ht="15" customHeight="1" x14ac:dyDescent="0.2">
      <c r="A7" s="53"/>
      <c r="B7" s="53"/>
      <c r="C7" s="53"/>
      <c r="D7" s="53"/>
      <c r="E7" s="562" t="str">
        <f>IF(AND(F6="Select",P24&lt;&gt;0),"Warning:  PAYGI period not selected","")</f>
        <v/>
      </c>
      <c r="F7" s="562"/>
      <c r="S7" s="53"/>
      <c r="U7" s="590"/>
      <c r="V7" s="590"/>
      <c r="W7" s="590"/>
      <c r="X7" s="590"/>
    </row>
    <row r="8" spans="1:24" ht="20.100000000000001" customHeight="1" x14ac:dyDescent="0.2">
      <c r="A8" s="53"/>
      <c r="B8" s="53"/>
      <c r="C8" s="53"/>
      <c r="D8" s="53"/>
      <c r="G8" s="593" t="s">
        <v>218</v>
      </c>
      <c r="H8" s="593"/>
      <c r="I8" s="593"/>
      <c r="J8" s="593"/>
      <c r="K8" s="593"/>
      <c r="L8" s="593"/>
      <c r="M8" s="593"/>
      <c r="N8" s="593"/>
      <c r="O8" s="593"/>
      <c r="P8" s="593"/>
      <c r="S8" s="53"/>
      <c r="U8" s="590"/>
      <c r="V8" s="590"/>
      <c r="W8" s="590"/>
      <c r="X8" s="590"/>
    </row>
    <row r="9" spans="1:24" ht="20.100000000000001" customHeight="1" x14ac:dyDescent="0.2">
      <c r="A9" s="53"/>
      <c r="B9" s="53"/>
      <c r="C9" s="53"/>
      <c r="D9" s="53"/>
      <c r="E9" s="53"/>
      <c r="F9" s="53"/>
      <c r="G9" s="592" t="s">
        <v>279</v>
      </c>
      <c r="H9" s="592"/>
      <c r="I9" s="592"/>
      <c r="J9" s="592" t="s">
        <v>280</v>
      </c>
      <c r="K9" s="592"/>
      <c r="L9" s="592"/>
      <c r="M9" s="592"/>
      <c r="N9" s="592" t="s">
        <v>281</v>
      </c>
      <c r="O9" s="592"/>
      <c r="P9" s="592"/>
      <c r="Q9" s="53"/>
      <c r="R9" s="53"/>
      <c r="S9" s="53"/>
      <c r="U9" s="589" t="s">
        <v>214</v>
      </c>
      <c r="V9" s="589"/>
      <c r="W9" s="589"/>
      <c r="X9" s="589"/>
    </row>
    <row r="10" spans="1:24" s="408" customFormat="1" ht="30" customHeight="1" x14ac:dyDescent="0.25">
      <c r="A10" s="405"/>
      <c r="B10" s="405"/>
      <c r="C10" s="405"/>
      <c r="D10" s="405"/>
      <c r="E10" s="405"/>
      <c r="F10" s="405"/>
      <c r="G10" s="406" t="s">
        <v>111</v>
      </c>
      <c r="H10" s="406" t="s">
        <v>112</v>
      </c>
      <c r="I10" s="406" t="s">
        <v>113</v>
      </c>
      <c r="J10" s="406" t="s">
        <v>114</v>
      </c>
      <c r="K10" s="406" t="s">
        <v>116</v>
      </c>
      <c r="L10" s="406" t="s">
        <v>115</v>
      </c>
      <c r="M10" s="406" t="s">
        <v>117</v>
      </c>
      <c r="N10" s="406" t="s">
        <v>118</v>
      </c>
      <c r="O10" s="406" t="s">
        <v>119</v>
      </c>
      <c r="P10" s="407"/>
      <c r="Q10" s="405"/>
      <c r="R10" s="405"/>
      <c r="S10" s="576" t="s">
        <v>109</v>
      </c>
      <c r="U10" s="589"/>
      <c r="V10" s="589"/>
      <c r="W10" s="589"/>
      <c r="X10" s="589"/>
    </row>
    <row r="11" spans="1:24" ht="38.25" x14ac:dyDescent="0.25">
      <c r="A11" s="53"/>
      <c r="B11" s="53"/>
      <c r="C11" s="53"/>
      <c r="D11" s="53"/>
      <c r="E11" s="53"/>
      <c r="F11" s="53"/>
      <c r="G11" s="404" t="s">
        <v>269</v>
      </c>
      <c r="H11" s="404" t="s">
        <v>270</v>
      </c>
      <c r="I11" s="404" t="s">
        <v>271</v>
      </c>
      <c r="J11" s="404" t="s">
        <v>272</v>
      </c>
      <c r="K11" s="404" t="s">
        <v>273</v>
      </c>
      <c r="L11" s="404" t="s">
        <v>274</v>
      </c>
      <c r="M11" s="404" t="s">
        <v>275</v>
      </c>
      <c r="N11" s="404" t="s">
        <v>276</v>
      </c>
      <c r="O11" s="404" t="s">
        <v>277</v>
      </c>
      <c r="P11" s="404" t="s">
        <v>278</v>
      </c>
      <c r="Q11" s="455" t="s">
        <v>212</v>
      </c>
      <c r="R11" s="455"/>
      <c r="S11" s="586"/>
    </row>
    <row r="12" spans="1:24" ht="15" customHeight="1" x14ac:dyDescent="0.2">
      <c r="A12" s="53"/>
      <c r="B12" s="53"/>
      <c r="C12" s="53"/>
      <c r="D12" s="53"/>
      <c r="E12" s="587">
        <f>'BAS Summary'!D12</f>
        <v>45504</v>
      </c>
      <c r="F12" s="588"/>
      <c r="G12" s="263"/>
      <c r="H12" s="264"/>
      <c r="I12" s="259"/>
      <c r="J12" s="263"/>
      <c r="K12" s="343"/>
      <c r="L12" s="344"/>
      <c r="M12" s="345">
        <f>IF(L12&gt;0,J12*L12,J12*K12)</f>
        <v>0</v>
      </c>
      <c r="N12" s="346">
        <f>IF(Q12="Use ATO Instalment",G12,0)+IF(Q12="Use Varied Instalment",I12,0)+IF(Q12="Use Income Times Rate",M12,0)</f>
        <v>0</v>
      </c>
      <c r="O12" s="264"/>
      <c r="P12" s="348">
        <f>N12-O12</f>
        <v>0</v>
      </c>
      <c r="Q12" s="582"/>
      <c r="R12" s="583"/>
      <c r="S12" s="64">
        <f>IF($F$6="Monthly",P12,0)</f>
        <v>0</v>
      </c>
    </row>
    <row r="13" spans="1:24" ht="15" customHeight="1" x14ac:dyDescent="0.2">
      <c r="A13" s="53"/>
      <c r="B13" s="53"/>
      <c r="C13" s="53"/>
      <c r="D13" s="53"/>
      <c r="E13" s="554">
        <f>'BAS Summary'!D13</f>
        <v>45535</v>
      </c>
      <c r="F13" s="555"/>
      <c r="G13" s="149"/>
      <c r="H13" s="153"/>
      <c r="I13" s="151"/>
      <c r="J13" s="149"/>
      <c r="K13" s="252"/>
      <c r="L13" s="253"/>
      <c r="M13" s="183">
        <f t="shared" ref="M13:M23" si="0">IF(L13&gt;0,J13*L13,J13*K13)</f>
        <v>0</v>
      </c>
      <c r="N13" s="184">
        <f t="shared" ref="N13:N23" si="1">IF(Q13="Use ATO Instalment",G13,0)+IF(Q13="Use Varied Instalment",I13,0)+IF(Q13="Use Income Times Rate",M13,0)</f>
        <v>0</v>
      </c>
      <c r="O13" s="153"/>
      <c r="P13" s="349">
        <f t="shared" ref="P13:P23" si="2">N13-O13</f>
        <v>0</v>
      </c>
      <c r="Q13" s="580"/>
      <c r="R13" s="581"/>
      <c r="S13" s="64">
        <f>IF($F$6="Monthly",P13,0)</f>
        <v>0</v>
      </c>
    </row>
    <row r="14" spans="1:24" ht="15" customHeight="1" x14ac:dyDescent="0.2">
      <c r="A14" s="53"/>
      <c r="B14" s="53"/>
      <c r="C14" s="53"/>
      <c r="D14" s="53"/>
      <c r="E14" s="556" t="str">
        <f>'BAS Summary'!D14</f>
        <v xml:space="preserve"> Sep 2024  /  Quarter 1</v>
      </c>
      <c r="F14" s="557"/>
      <c r="G14" s="149"/>
      <c r="H14" s="153"/>
      <c r="I14" s="151"/>
      <c r="J14" s="149"/>
      <c r="K14" s="252"/>
      <c r="L14" s="253"/>
      <c r="M14" s="183">
        <f t="shared" si="0"/>
        <v>0</v>
      </c>
      <c r="N14" s="184">
        <f t="shared" si="1"/>
        <v>0</v>
      </c>
      <c r="O14" s="153"/>
      <c r="P14" s="349">
        <f t="shared" si="2"/>
        <v>0</v>
      </c>
      <c r="Q14" s="580"/>
      <c r="R14" s="581"/>
      <c r="S14" s="61">
        <f>IF($F$6="Monthly",P14,0)+IF($F$6="Quarterly",P14,0)</f>
        <v>0</v>
      </c>
    </row>
    <row r="15" spans="1:24" ht="15" customHeight="1" x14ac:dyDescent="0.2">
      <c r="A15" s="53"/>
      <c r="B15" s="53"/>
      <c r="C15" s="53"/>
      <c r="D15" s="53"/>
      <c r="E15" s="554">
        <f>'BAS Summary'!D15</f>
        <v>45596</v>
      </c>
      <c r="F15" s="555"/>
      <c r="G15" s="149"/>
      <c r="H15" s="153"/>
      <c r="I15" s="151"/>
      <c r="J15" s="149"/>
      <c r="K15" s="252"/>
      <c r="L15" s="253"/>
      <c r="M15" s="183">
        <f t="shared" si="0"/>
        <v>0</v>
      </c>
      <c r="N15" s="184">
        <f t="shared" si="1"/>
        <v>0</v>
      </c>
      <c r="O15" s="153"/>
      <c r="P15" s="349">
        <f t="shared" si="2"/>
        <v>0</v>
      </c>
      <c r="Q15" s="580"/>
      <c r="R15" s="581"/>
      <c r="S15" s="61">
        <f>IF($F$6="Monthly",P15,0)</f>
        <v>0</v>
      </c>
    </row>
    <row r="16" spans="1:24" ht="15" customHeight="1" x14ac:dyDescent="0.2">
      <c r="A16" s="53"/>
      <c r="B16" s="53"/>
      <c r="C16" s="53"/>
      <c r="D16" s="53"/>
      <c r="E16" s="554">
        <f>'BAS Summary'!D16</f>
        <v>45626</v>
      </c>
      <c r="F16" s="555"/>
      <c r="G16" s="149"/>
      <c r="H16" s="153"/>
      <c r="I16" s="151"/>
      <c r="J16" s="149"/>
      <c r="K16" s="252"/>
      <c r="L16" s="253"/>
      <c r="M16" s="183">
        <f t="shared" si="0"/>
        <v>0</v>
      </c>
      <c r="N16" s="184">
        <f t="shared" si="1"/>
        <v>0</v>
      </c>
      <c r="O16" s="153"/>
      <c r="P16" s="349">
        <f t="shared" si="2"/>
        <v>0</v>
      </c>
      <c r="Q16" s="580"/>
      <c r="R16" s="581"/>
      <c r="S16" s="61">
        <f>IF($F$6="Monthly",P16,0)</f>
        <v>0</v>
      </c>
    </row>
    <row r="17" spans="1:21" ht="15" customHeight="1" x14ac:dyDescent="0.2">
      <c r="A17" s="53"/>
      <c r="B17" s="53"/>
      <c r="C17" s="53"/>
      <c r="D17" s="53"/>
      <c r="E17" s="556" t="str">
        <f>'BAS Summary'!D17</f>
        <v xml:space="preserve"> Dec 2024  /  Quarter 2</v>
      </c>
      <c r="F17" s="557"/>
      <c r="G17" s="149"/>
      <c r="H17" s="153"/>
      <c r="I17" s="151"/>
      <c r="J17" s="149"/>
      <c r="K17" s="252"/>
      <c r="L17" s="253"/>
      <c r="M17" s="183">
        <f t="shared" si="0"/>
        <v>0</v>
      </c>
      <c r="N17" s="184">
        <f t="shared" si="1"/>
        <v>0</v>
      </c>
      <c r="O17" s="153"/>
      <c r="P17" s="349">
        <f t="shared" si="2"/>
        <v>0</v>
      </c>
      <c r="Q17" s="580"/>
      <c r="R17" s="581"/>
      <c r="S17" s="61">
        <f>IF($F$6="Monthly",P17,0)+IF($F$6="Quarterly",P17,0)</f>
        <v>0</v>
      </c>
    </row>
    <row r="18" spans="1:21" ht="15" customHeight="1" x14ac:dyDescent="0.2">
      <c r="A18" s="53"/>
      <c r="B18" s="53"/>
      <c r="C18" s="53"/>
      <c r="D18" s="53"/>
      <c r="E18" s="554">
        <f>'BAS Summary'!D18</f>
        <v>45688</v>
      </c>
      <c r="F18" s="555"/>
      <c r="G18" s="149"/>
      <c r="H18" s="153"/>
      <c r="I18" s="151"/>
      <c r="J18" s="149"/>
      <c r="K18" s="252"/>
      <c r="L18" s="253"/>
      <c r="M18" s="183">
        <f t="shared" si="0"/>
        <v>0</v>
      </c>
      <c r="N18" s="184">
        <f t="shared" si="1"/>
        <v>0</v>
      </c>
      <c r="O18" s="153"/>
      <c r="P18" s="349">
        <f t="shared" si="2"/>
        <v>0</v>
      </c>
      <c r="Q18" s="580"/>
      <c r="R18" s="581"/>
      <c r="S18" s="61">
        <f>IF($F$6="Monthly",P18,0)</f>
        <v>0</v>
      </c>
    </row>
    <row r="19" spans="1:21" ht="15" customHeight="1" x14ac:dyDescent="0.2">
      <c r="A19" s="53"/>
      <c r="B19" s="53"/>
      <c r="C19" s="53"/>
      <c r="D19" s="53"/>
      <c r="E19" s="554">
        <f>'BAS Summary'!D19</f>
        <v>45716</v>
      </c>
      <c r="F19" s="555"/>
      <c r="G19" s="149"/>
      <c r="H19" s="153"/>
      <c r="I19" s="151"/>
      <c r="J19" s="149"/>
      <c r="K19" s="252"/>
      <c r="L19" s="253"/>
      <c r="M19" s="183">
        <f t="shared" si="0"/>
        <v>0</v>
      </c>
      <c r="N19" s="184">
        <f t="shared" si="1"/>
        <v>0</v>
      </c>
      <c r="O19" s="153"/>
      <c r="P19" s="349">
        <f t="shared" si="2"/>
        <v>0</v>
      </c>
      <c r="Q19" s="580"/>
      <c r="R19" s="581"/>
      <c r="S19" s="61">
        <f>IF($F$6="Monthly",P19,0)</f>
        <v>0</v>
      </c>
    </row>
    <row r="20" spans="1:21" ht="15" customHeight="1" x14ac:dyDescent="0.2">
      <c r="A20" s="53"/>
      <c r="B20" s="53"/>
      <c r="C20" s="53"/>
      <c r="D20" s="53"/>
      <c r="E20" s="556" t="str">
        <f>'BAS Summary'!D20</f>
        <v xml:space="preserve"> Mar 2025  /  Quarter 3</v>
      </c>
      <c r="F20" s="557"/>
      <c r="G20" s="149"/>
      <c r="H20" s="153"/>
      <c r="I20" s="151"/>
      <c r="J20" s="149"/>
      <c r="K20" s="252"/>
      <c r="L20" s="253"/>
      <c r="M20" s="183">
        <f t="shared" si="0"/>
        <v>0</v>
      </c>
      <c r="N20" s="184">
        <f t="shared" si="1"/>
        <v>0</v>
      </c>
      <c r="O20" s="153"/>
      <c r="P20" s="349">
        <f t="shared" si="2"/>
        <v>0</v>
      </c>
      <c r="Q20" s="580"/>
      <c r="R20" s="581"/>
      <c r="S20" s="61">
        <f>IF($F$6="Monthly",P20,0)+IF($F$6="Quarterly",SUM(P18:P20),0)</f>
        <v>0</v>
      </c>
    </row>
    <row r="21" spans="1:21" ht="15" customHeight="1" x14ac:dyDescent="0.2">
      <c r="A21" s="53"/>
      <c r="B21" s="53"/>
      <c r="C21" s="53"/>
      <c r="D21" s="53"/>
      <c r="E21" s="554">
        <f>'BAS Summary'!D21</f>
        <v>45777</v>
      </c>
      <c r="F21" s="555"/>
      <c r="G21" s="149"/>
      <c r="H21" s="153"/>
      <c r="I21" s="151"/>
      <c r="J21" s="149"/>
      <c r="K21" s="252"/>
      <c r="L21" s="253"/>
      <c r="M21" s="183">
        <f t="shared" si="0"/>
        <v>0</v>
      </c>
      <c r="N21" s="184">
        <f t="shared" si="1"/>
        <v>0</v>
      </c>
      <c r="O21" s="153"/>
      <c r="P21" s="349">
        <f t="shared" si="2"/>
        <v>0</v>
      </c>
      <c r="Q21" s="580"/>
      <c r="R21" s="581"/>
      <c r="S21" s="61">
        <f>IF($F$6="Monthly",P21,0)</f>
        <v>0</v>
      </c>
    </row>
    <row r="22" spans="1:21" ht="15" customHeight="1" x14ac:dyDescent="0.2">
      <c r="A22" s="53"/>
      <c r="B22" s="53"/>
      <c r="C22" s="53"/>
      <c r="D22" s="53"/>
      <c r="E22" s="554">
        <f>'BAS Summary'!D22</f>
        <v>45808</v>
      </c>
      <c r="F22" s="555"/>
      <c r="G22" s="149"/>
      <c r="H22" s="153"/>
      <c r="I22" s="151"/>
      <c r="J22" s="149"/>
      <c r="K22" s="252"/>
      <c r="L22" s="253"/>
      <c r="M22" s="183">
        <f t="shared" si="0"/>
        <v>0</v>
      </c>
      <c r="N22" s="184">
        <f t="shared" si="1"/>
        <v>0</v>
      </c>
      <c r="O22" s="153"/>
      <c r="P22" s="349">
        <f t="shared" si="2"/>
        <v>0</v>
      </c>
      <c r="Q22" s="580"/>
      <c r="R22" s="581"/>
      <c r="S22" s="61">
        <f>IF($F$6="Monthly",P22,0)</f>
        <v>0</v>
      </c>
    </row>
    <row r="23" spans="1:21" ht="15" customHeight="1" x14ac:dyDescent="0.2">
      <c r="A23" s="53"/>
      <c r="B23" s="53"/>
      <c r="C23" s="53"/>
      <c r="D23" s="53"/>
      <c r="E23" s="560" t="str">
        <f>'BAS Summary'!D23</f>
        <v xml:space="preserve"> Jun 2025  /  Quarter 4  /  Annual</v>
      </c>
      <c r="F23" s="561"/>
      <c r="G23" s="245"/>
      <c r="H23" s="246"/>
      <c r="I23" s="251"/>
      <c r="J23" s="154"/>
      <c r="K23" s="254"/>
      <c r="L23" s="255"/>
      <c r="M23" s="256">
        <f t="shared" si="0"/>
        <v>0</v>
      </c>
      <c r="N23" s="181">
        <f t="shared" si="1"/>
        <v>0</v>
      </c>
      <c r="O23" s="157"/>
      <c r="P23" s="350">
        <f t="shared" si="2"/>
        <v>0</v>
      </c>
      <c r="Q23" s="584"/>
      <c r="R23" s="585"/>
      <c r="S23" s="61">
        <f>IF($F$6="Monthly",P23,0)+IF($F$6="Quarterly",SUM(P21:P23),0)+IF($F$6="Annually",P24,0)</f>
        <v>0</v>
      </c>
    </row>
    <row r="24" spans="1:21" ht="15" customHeight="1" x14ac:dyDescent="0.2">
      <c r="D24" s="53"/>
      <c r="E24" s="6" t="s">
        <v>4</v>
      </c>
      <c r="F24" s="56"/>
      <c r="G24" s="56"/>
      <c r="H24" s="56"/>
      <c r="I24" s="56"/>
      <c r="J24" s="354">
        <f t="shared" ref="J24:P24" si="3">SUM(J12:J23)</f>
        <v>0</v>
      </c>
      <c r="K24" s="53"/>
      <c r="L24" s="53"/>
      <c r="M24" s="53"/>
      <c r="N24" s="352">
        <f t="shared" si="3"/>
        <v>0</v>
      </c>
      <c r="O24" s="353">
        <f t="shared" si="3"/>
        <v>0</v>
      </c>
      <c r="P24" s="351">
        <f t="shared" si="3"/>
        <v>0</v>
      </c>
      <c r="Q24" s="40"/>
      <c r="R24" s="40"/>
      <c r="S24" s="59">
        <f>SUM(S12:S23)</f>
        <v>0</v>
      </c>
    </row>
    <row r="25" spans="1:21" ht="15" customHeight="1" x14ac:dyDescent="0.2">
      <c r="Q25" s="37"/>
      <c r="R25" s="37"/>
      <c r="S25" s="37"/>
    </row>
    <row r="26" spans="1:21" ht="15" customHeight="1" x14ac:dyDescent="0.2">
      <c r="Q26" s="37"/>
      <c r="R26" s="37"/>
      <c r="S26" s="37"/>
      <c r="U26" s="385"/>
    </row>
  </sheetData>
  <sheetProtection algorithmName="SHA-512" hashValue="hPTAQc3zM6vixGZrxIVPlTDyLpYUOQBWpLlu/rMm+CP/1dAXXB0tSXoCxtJXLfU3dBwRMN5iRK44JYNEkaIgXw==" saltValue="n18jCus7Kr3kxfbanHEKAA==" spinCount="100000" sheet="1" objects="1" scenarios="1" formatCells="0" insertHyperlinks="0" sort="0" autoFilter="0"/>
  <mergeCells count="35">
    <mergeCell ref="U6:X8"/>
    <mergeCell ref="U5:X5"/>
    <mergeCell ref="G9:I9"/>
    <mergeCell ref="J9:M9"/>
    <mergeCell ref="N9:P9"/>
    <mergeCell ref="G8:P8"/>
    <mergeCell ref="Q6:R6"/>
    <mergeCell ref="Q19:R19"/>
    <mergeCell ref="Q20:R20"/>
    <mergeCell ref="Q21:R21"/>
    <mergeCell ref="Q17:R17"/>
    <mergeCell ref="U9:X10"/>
    <mergeCell ref="S10:S11"/>
    <mergeCell ref="E12:F12"/>
    <mergeCell ref="E13:F13"/>
    <mergeCell ref="E14:F14"/>
    <mergeCell ref="E15:F15"/>
    <mergeCell ref="Q15:R15"/>
    <mergeCell ref="Q14:R14"/>
    <mergeCell ref="E7:F7"/>
    <mergeCell ref="Q22:R22"/>
    <mergeCell ref="Q12:R12"/>
    <mergeCell ref="Q13:R13"/>
    <mergeCell ref="E23:F23"/>
    <mergeCell ref="Q23:R23"/>
    <mergeCell ref="E17:F17"/>
    <mergeCell ref="E18:F18"/>
    <mergeCell ref="E19:F19"/>
    <mergeCell ref="E20:F20"/>
    <mergeCell ref="E21:F21"/>
    <mergeCell ref="E22:F22"/>
    <mergeCell ref="E16:F16"/>
    <mergeCell ref="Q11:R11"/>
    <mergeCell ref="Q16:R16"/>
    <mergeCell ref="Q18:R18"/>
  </mergeCells>
  <conditionalFormatting sqref="T2">
    <cfRule type="containsText" dxfId="2" priority="6" stopIfTrue="1" operator="containsText" text="Client Name">
      <formula>NOT(ISERROR(SEARCH("Client Name",T2)))</formula>
    </cfRule>
  </conditionalFormatting>
  <conditionalFormatting sqref="T3">
    <cfRule type="containsText" dxfId="1" priority="5" stopIfTrue="1" operator="containsText" text="Preparer Name">
      <formula>NOT(ISERROR(SEARCH("Preparer Name",T3)))</formula>
    </cfRule>
  </conditionalFormatting>
  <conditionalFormatting sqref="F6:F7">
    <cfRule type="containsText" dxfId="0" priority="1" stopIfTrue="1" operator="containsText" text="Select">
      <formula>NOT(ISERROR(SEARCH("Select",F6)))</formula>
    </cfRule>
  </conditionalFormatting>
  <dataValidations count="2">
    <dataValidation type="list" allowBlank="1" showInputMessage="1" showErrorMessage="1" errorTitle="PAYG Instalment Payable" error="Choose one instalment option from the drop down list." sqref="Q12:R23" xr:uid="{00000000-0002-0000-0500-000000000000}">
      <formula1>"Use ATO Instalment,Use Varied Instalment,Use Income Times Rate"</formula1>
    </dataValidation>
    <dataValidation type="list" allowBlank="1" showInputMessage="1" showErrorMessage="1" errorTitle="Payment Period" error="Please select from drop down list." sqref="F6" xr:uid="{E7CA9B8F-7787-4F24-83FB-AC8BD90B3B91}">
      <formula1>"Select,Monthly,Quarterly,Annually"</formula1>
    </dataValidation>
  </dataValidations>
  <printOptions horizontalCentered="1"/>
  <pageMargins left="0.36811023599999998" right="0.36811023599999998" top="0.35433070866141703" bottom="0.35433070866141703" header="0.31496062992126" footer="0.31496062992126"/>
  <pageSetup paperSize="9" scale="98" orientation="landscape" r:id="rId1"/>
  <headerFooter>
    <oddFooter>&amp;L&amp;F&amp;C&amp;A&amp;RPage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0F8-6226-4EBC-BEEA-CCDB68481DAC}">
  <sheetPr codeName="Sheet7">
    <tabColor rgb="FF7030A0"/>
  </sheetPr>
  <dimension ref="A1"/>
  <sheetViews>
    <sheetView workbookViewId="0"/>
  </sheetViews>
  <sheetFormatPr defaultColWidth="9.140625" defaultRowHeight="15" customHeight="1" x14ac:dyDescent="0.2"/>
  <cols>
    <col min="1" max="16384" width="9.140625" style="39"/>
  </cols>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13</vt:i4>
      </vt:variant>
    </vt:vector>
  </HeadingPairs>
  <TitlesOfParts>
    <vt:vector size="22" baseType="lpstr">
      <vt:lpstr>Control</vt:lpstr>
      <vt:lpstr>BAS Summary</vt:lpstr>
      <vt:lpstr>GST Collected &amp; Paid NEW</vt:lpstr>
      <vt:lpstr>GST Collected &amp; Paid OLD</vt:lpstr>
      <vt:lpstr>GST Owing</vt:lpstr>
      <vt:lpstr>FBT Rec</vt:lpstr>
      <vt:lpstr>GST Worksheet</vt:lpstr>
      <vt:lpstr>PAYG Instalment Worksheet</vt:lpstr>
      <vt:lpstr>DIY</vt:lpstr>
      <vt:lpstr>BalanceDateForBas</vt:lpstr>
      <vt:lpstr>BasSummaryCopy</vt:lpstr>
      <vt:lpstr>Month12End</vt:lpstr>
      <vt:lpstr>MonthsBas</vt:lpstr>
      <vt:lpstr>'BAS Summary'!Print_Area</vt:lpstr>
      <vt:lpstr>'FBT Rec'!Print_Area</vt:lpstr>
      <vt:lpstr>'GST Collected &amp; Paid NEW'!Print_Area</vt:lpstr>
      <vt:lpstr>'GST Collected &amp; Paid OLD'!Print_Area</vt:lpstr>
      <vt:lpstr>'GST Owing'!Print_Area</vt:lpstr>
      <vt:lpstr>'GST Worksheet'!Print_Area</vt:lpstr>
      <vt:lpstr>'PAYG Instalment Worksheet'!Print_Area</vt:lpstr>
      <vt:lpstr>Status</vt:lpstr>
      <vt:lpstr>YearEnded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Accountants Desktop</dc:creator>
  <cp:lastModifiedBy>Dennis Coleman</cp:lastModifiedBy>
  <cp:lastPrinted>2025-07-07T00:35:26Z</cp:lastPrinted>
  <dcterms:created xsi:type="dcterms:W3CDTF">2008-08-19T08:26:18Z</dcterms:created>
  <dcterms:modified xsi:type="dcterms:W3CDTF">2025-07-07T00:35:32Z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ogle.Documents.Tracking">
    <vt:lpwstr>true</vt:lpwstr>
  </property>
  <property fmtid="{D5CDD505-2E9C-101B-9397-08002B2CF9AE}" pid="3" name="Google.Documents.DocumentId">
    <vt:lpwstr>1XgRbAH0dZYwbVH9JwMUhNEa8S-_lVDltymKYCLPcj1k</vt:lpwstr>
  </property>
  <property fmtid="{D5CDD505-2E9C-101B-9397-08002B2CF9AE}" pid="4" name="Google.Documents.RevisionId">
    <vt:lpwstr>01135703282389111807</vt:lpwstr>
  </property>
  <property fmtid="{D5CDD505-2E9C-101B-9397-08002B2CF9AE}" pid="5" name="Google.Documents.PreviousRevisionId">
    <vt:lpwstr>07882790042692423358</vt:lpwstr>
  </property>
  <property fmtid="{D5CDD505-2E9C-101B-9397-08002B2CF9AE}" pid="6" name="Google.Documents.PluginVersion">
    <vt:lpwstr>2.0.2662.553</vt:lpwstr>
  </property>
  <property fmtid="{D5CDD505-2E9C-101B-9397-08002B2CF9AE}" pid="7" name="Google.Documents.MergeIncapabilityFlags">
    <vt:i4>1</vt:i4>
  </property>
</Properties>
</file>